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CC8400_Risco\Risco_2022\Aula 2\"/>
    </mc:Choice>
  </mc:AlternateContent>
  <xr:revisionPtr revIDLastSave="0" documentId="13_ncr:1_{DDD98ECC-6B38-4850-903D-74B09A9C7C9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iversificação" sheetId="1" r:id="rId1"/>
    <sheet name="CAPM" sheetId="2" r:id="rId2"/>
    <sheet name="Regressão" sheetId="3" r:id="rId3"/>
    <sheet name="Coeficiente Beta" sheetId="4" r:id="rId4"/>
    <sheet name="Beta Total" sheetId="6" r:id="rId5"/>
    <sheet name="Alavanc. e Desalav. Betas" sheetId="7" r:id="rId6"/>
    <sheet name="Beta de Carteiras" sheetId="5" r:id="rId7"/>
    <sheet name="Beta Contábil" sheetId="8" r:id="rId8"/>
    <sheet name="Função Utilidade" sheetId="9" r:id="rId9"/>
    <sheet name="Curvas de Indiferenças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8" l="1"/>
  <c r="F6" i="8"/>
  <c r="F7" i="8" s="1"/>
  <c r="D13" i="5"/>
  <c r="J9" i="3" l="1"/>
  <c r="J10" i="3"/>
  <c r="J11" i="3"/>
  <c r="J17" i="3"/>
  <c r="J18" i="3"/>
  <c r="J19" i="3"/>
  <c r="J25" i="3"/>
  <c r="J26" i="3"/>
  <c r="J27" i="3"/>
  <c r="J33" i="3"/>
  <c r="J34" i="3"/>
  <c r="J35" i="3"/>
  <c r="J41" i="3"/>
  <c r="J42" i="3"/>
  <c r="J43" i="3"/>
  <c r="J49" i="3"/>
  <c r="J50" i="3"/>
  <c r="J51" i="3"/>
  <c r="J57" i="3"/>
  <c r="J58" i="3"/>
  <c r="J59" i="3"/>
  <c r="J65" i="3"/>
  <c r="J3" i="3"/>
  <c r="I4" i="3"/>
  <c r="I10" i="3"/>
  <c r="I11" i="3"/>
  <c r="I12" i="3"/>
  <c r="I18" i="3"/>
  <c r="I19" i="3"/>
  <c r="I20" i="3"/>
  <c r="I26" i="3"/>
  <c r="I27" i="3"/>
  <c r="I28" i="3"/>
  <c r="I34" i="3"/>
  <c r="I35" i="3"/>
  <c r="I36" i="3"/>
  <c r="I42" i="3"/>
  <c r="I43" i="3"/>
  <c r="I44" i="3"/>
  <c r="I50" i="3"/>
  <c r="I51" i="3"/>
  <c r="I52" i="3"/>
  <c r="I58" i="3"/>
  <c r="I59" i="3"/>
  <c r="I60" i="3"/>
  <c r="I3" i="3"/>
  <c r="E4" i="3"/>
  <c r="F4" i="3"/>
  <c r="J4" i="3" s="1"/>
  <c r="M5" i="3" s="1"/>
  <c r="M6" i="3" s="1"/>
  <c r="M7" i="3" s="1"/>
  <c r="E5" i="3"/>
  <c r="I5" i="3" s="1"/>
  <c r="F5" i="3"/>
  <c r="J5" i="3" s="1"/>
  <c r="E6" i="3"/>
  <c r="I6" i="3" s="1"/>
  <c r="F6" i="3"/>
  <c r="J6" i="3" s="1"/>
  <c r="E7" i="3"/>
  <c r="I7" i="3" s="1"/>
  <c r="F7" i="3"/>
  <c r="J7" i="3" s="1"/>
  <c r="E8" i="3"/>
  <c r="I8" i="3" s="1"/>
  <c r="F8" i="3"/>
  <c r="J8" i="3" s="1"/>
  <c r="E9" i="3"/>
  <c r="I9" i="3" s="1"/>
  <c r="F9" i="3"/>
  <c r="E10" i="3"/>
  <c r="F10" i="3"/>
  <c r="E11" i="3"/>
  <c r="F11" i="3"/>
  <c r="E12" i="3"/>
  <c r="F12" i="3"/>
  <c r="J12" i="3" s="1"/>
  <c r="E13" i="3"/>
  <c r="I13" i="3" s="1"/>
  <c r="F13" i="3"/>
  <c r="J13" i="3" s="1"/>
  <c r="E14" i="3"/>
  <c r="I14" i="3" s="1"/>
  <c r="F14" i="3"/>
  <c r="J14" i="3" s="1"/>
  <c r="E15" i="3"/>
  <c r="I15" i="3" s="1"/>
  <c r="F15" i="3"/>
  <c r="J15" i="3" s="1"/>
  <c r="E16" i="3"/>
  <c r="I16" i="3" s="1"/>
  <c r="F16" i="3"/>
  <c r="J16" i="3" s="1"/>
  <c r="E17" i="3"/>
  <c r="I17" i="3" s="1"/>
  <c r="F17" i="3"/>
  <c r="E18" i="3"/>
  <c r="F18" i="3"/>
  <c r="E19" i="3"/>
  <c r="F19" i="3"/>
  <c r="E20" i="3"/>
  <c r="F20" i="3"/>
  <c r="J20" i="3" s="1"/>
  <c r="E21" i="3"/>
  <c r="I21" i="3" s="1"/>
  <c r="F21" i="3"/>
  <c r="J21" i="3" s="1"/>
  <c r="E22" i="3"/>
  <c r="I22" i="3" s="1"/>
  <c r="F22" i="3"/>
  <c r="J22" i="3" s="1"/>
  <c r="E23" i="3"/>
  <c r="I23" i="3" s="1"/>
  <c r="F23" i="3"/>
  <c r="J23" i="3" s="1"/>
  <c r="E24" i="3"/>
  <c r="I24" i="3" s="1"/>
  <c r="F24" i="3"/>
  <c r="J24" i="3" s="1"/>
  <c r="E25" i="3"/>
  <c r="I25" i="3" s="1"/>
  <c r="F25" i="3"/>
  <c r="E26" i="3"/>
  <c r="F26" i="3"/>
  <c r="E27" i="3"/>
  <c r="F27" i="3"/>
  <c r="E28" i="3"/>
  <c r="F28" i="3"/>
  <c r="J28" i="3" s="1"/>
  <c r="E29" i="3"/>
  <c r="I29" i="3" s="1"/>
  <c r="F29" i="3"/>
  <c r="J29" i="3" s="1"/>
  <c r="E30" i="3"/>
  <c r="I30" i="3" s="1"/>
  <c r="F30" i="3"/>
  <c r="J30" i="3" s="1"/>
  <c r="E31" i="3"/>
  <c r="I31" i="3" s="1"/>
  <c r="F31" i="3"/>
  <c r="J31" i="3" s="1"/>
  <c r="E32" i="3"/>
  <c r="I32" i="3" s="1"/>
  <c r="F32" i="3"/>
  <c r="J32" i="3" s="1"/>
  <c r="E33" i="3"/>
  <c r="I33" i="3" s="1"/>
  <c r="F33" i="3"/>
  <c r="E34" i="3"/>
  <c r="F34" i="3"/>
  <c r="E35" i="3"/>
  <c r="F35" i="3"/>
  <c r="E36" i="3"/>
  <c r="F36" i="3"/>
  <c r="J36" i="3" s="1"/>
  <c r="E37" i="3"/>
  <c r="I37" i="3" s="1"/>
  <c r="F37" i="3"/>
  <c r="J37" i="3" s="1"/>
  <c r="E38" i="3"/>
  <c r="I38" i="3" s="1"/>
  <c r="F38" i="3"/>
  <c r="J38" i="3" s="1"/>
  <c r="E39" i="3"/>
  <c r="I39" i="3" s="1"/>
  <c r="F39" i="3"/>
  <c r="J39" i="3" s="1"/>
  <c r="E40" i="3"/>
  <c r="I40" i="3" s="1"/>
  <c r="F40" i="3"/>
  <c r="J40" i="3" s="1"/>
  <c r="E41" i="3"/>
  <c r="I41" i="3" s="1"/>
  <c r="F41" i="3"/>
  <c r="E42" i="3"/>
  <c r="F42" i="3"/>
  <c r="E43" i="3"/>
  <c r="F43" i="3"/>
  <c r="E44" i="3"/>
  <c r="F44" i="3"/>
  <c r="J44" i="3" s="1"/>
  <c r="E45" i="3"/>
  <c r="I45" i="3" s="1"/>
  <c r="F45" i="3"/>
  <c r="J45" i="3" s="1"/>
  <c r="E46" i="3"/>
  <c r="I46" i="3" s="1"/>
  <c r="F46" i="3"/>
  <c r="J46" i="3" s="1"/>
  <c r="E47" i="3"/>
  <c r="I47" i="3" s="1"/>
  <c r="F47" i="3"/>
  <c r="J47" i="3" s="1"/>
  <c r="E48" i="3"/>
  <c r="I48" i="3" s="1"/>
  <c r="F48" i="3"/>
  <c r="J48" i="3" s="1"/>
  <c r="E49" i="3"/>
  <c r="I49" i="3" s="1"/>
  <c r="F49" i="3"/>
  <c r="E50" i="3"/>
  <c r="F50" i="3"/>
  <c r="E51" i="3"/>
  <c r="F51" i="3"/>
  <c r="E52" i="3"/>
  <c r="F52" i="3"/>
  <c r="J52" i="3" s="1"/>
  <c r="E53" i="3"/>
  <c r="I53" i="3" s="1"/>
  <c r="F53" i="3"/>
  <c r="J53" i="3" s="1"/>
  <c r="E54" i="3"/>
  <c r="I54" i="3" s="1"/>
  <c r="F54" i="3"/>
  <c r="J54" i="3" s="1"/>
  <c r="E55" i="3"/>
  <c r="I55" i="3" s="1"/>
  <c r="F55" i="3"/>
  <c r="J55" i="3" s="1"/>
  <c r="E56" i="3"/>
  <c r="I56" i="3" s="1"/>
  <c r="F56" i="3"/>
  <c r="J56" i="3" s="1"/>
  <c r="E57" i="3"/>
  <c r="I57" i="3" s="1"/>
  <c r="F57" i="3"/>
  <c r="E58" i="3"/>
  <c r="F58" i="3"/>
  <c r="E59" i="3"/>
  <c r="F59" i="3"/>
  <c r="E60" i="3"/>
  <c r="F60" i="3"/>
  <c r="J60" i="3" s="1"/>
  <c r="E61" i="3"/>
  <c r="I61" i="3" s="1"/>
  <c r="F61" i="3"/>
  <c r="J61" i="3" s="1"/>
  <c r="E62" i="3"/>
  <c r="I62" i="3" s="1"/>
  <c r="F62" i="3"/>
  <c r="J62" i="3" s="1"/>
  <c r="E63" i="3"/>
  <c r="I63" i="3" s="1"/>
  <c r="F63" i="3"/>
  <c r="J63" i="3" s="1"/>
  <c r="E64" i="3"/>
  <c r="I64" i="3" s="1"/>
  <c r="F64" i="3"/>
  <c r="J64" i="3" s="1"/>
  <c r="E65" i="3"/>
  <c r="I65" i="3" s="1"/>
  <c r="F65" i="3"/>
  <c r="F3" i="3"/>
  <c r="E3" i="3"/>
  <c r="P6" i="3" l="1"/>
  <c r="P8" i="3" s="1"/>
  <c r="P7" i="3"/>
  <c r="M2" i="3"/>
  <c r="E17" i="7"/>
  <c r="O2" i="3" l="1"/>
  <c r="N2" i="3"/>
  <c r="E19" i="7"/>
  <c r="C5" i="10"/>
  <c r="C6" i="10"/>
  <c r="C7" i="10"/>
  <c r="C8" i="10"/>
  <c r="C9" i="10"/>
  <c r="C10" i="10"/>
  <c r="C11" i="10"/>
  <c r="C12" i="10"/>
  <c r="C13" i="10"/>
  <c r="C14" i="10"/>
  <c r="C4" i="10"/>
  <c r="B5" i="10"/>
  <c r="B6" i="10"/>
  <c r="B7" i="10"/>
  <c r="B8" i="10"/>
  <c r="B9" i="10"/>
  <c r="B10" i="10"/>
  <c r="B11" i="10"/>
  <c r="B12" i="10"/>
  <c r="B13" i="10"/>
  <c r="B14" i="10"/>
  <c r="B4" i="10"/>
  <c r="L9" i="9"/>
  <c r="L10" i="9"/>
  <c r="L11" i="9"/>
  <c r="L12" i="9"/>
  <c r="L13" i="9"/>
  <c r="L8" i="9"/>
  <c r="K9" i="9"/>
  <c r="K10" i="9"/>
  <c r="K11" i="9"/>
  <c r="K12" i="9"/>
  <c r="K13" i="9"/>
  <c r="K8" i="9"/>
  <c r="J9" i="9"/>
  <c r="J10" i="9"/>
  <c r="J11" i="9"/>
  <c r="J12" i="9"/>
  <c r="J13" i="9"/>
  <c r="J8" i="9"/>
  <c r="B12" i="5"/>
  <c r="F76" i="3" l="1"/>
  <c r="F77" i="3"/>
  <c r="F80" i="3"/>
  <c r="F84" i="3"/>
  <c r="F88" i="3"/>
  <c r="F92" i="3"/>
  <c r="F96" i="3"/>
  <c r="F97" i="3"/>
  <c r="F100" i="3"/>
  <c r="F104" i="3"/>
  <c r="F105" i="3"/>
  <c r="F108" i="3"/>
  <c r="F109" i="3"/>
  <c r="F112" i="3"/>
  <c r="F117" i="3"/>
  <c r="F120" i="3"/>
  <c r="F121" i="3"/>
  <c r="F124" i="3"/>
  <c r="F125" i="3"/>
  <c r="F128" i="3"/>
  <c r="F129" i="3"/>
  <c r="F132" i="3"/>
  <c r="F133" i="3"/>
  <c r="G76" i="3"/>
  <c r="G77" i="3"/>
  <c r="G80" i="3"/>
  <c r="G81" i="3"/>
  <c r="G85" i="3"/>
  <c r="G88" i="3"/>
  <c r="G89" i="3"/>
  <c r="G93" i="3"/>
  <c r="G97" i="3"/>
  <c r="G100" i="3"/>
  <c r="G101" i="3"/>
  <c r="G105" i="3"/>
  <c r="G109" i="3"/>
  <c r="G111" i="3"/>
  <c r="G112" i="3"/>
  <c r="G113" i="3"/>
  <c r="G117" i="3"/>
  <c r="G121" i="3"/>
  <c r="G123" i="3"/>
  <c r="G124" i="3"/>
  <c r="G125" i="3"/>
  <c r="G129" i="3"/>
  <c r="G133" i="3"/>
  <c r="G135" i="3"/>
  <c r="F75" i="3"/>
  <c r="F95" i="3"/>
  <c r="F101" i="3"/>
  <c r="F103" i="3"/>
  <c r="F111" i="3"/>
  <c r="F116" i="3"/>
  <c r="F119" i="3"/>
  <c r="F127" i="3"/>
  <c r="F131" i="3"/>
  <c r="G84" i="3"/>
  <c r="G96" i="3"/>
  <c r="G104" i="3"/>
  <c r="G116" i="3"/>
  <c r="G127" i="3"/>
  <c r="G128" i="3"/>
  <c r="G131" i="3"/>
  <c r="G132" i="3"/>
  <c r="G73" i="3"/>
  <c r="G74" i="3"/>
  <c r="G75" i="3"/>
  <c r="G78" i="3"/>
  <c r="G79" i="3"/>
  <c r="G82" i="3"/>
  <c r="G83" i="3"/>
  <c r="G86" i="3"/>
  <c r="G87" i="3"/>
  <c r="G90" i="3"/>
  <c r="G91" i="3"/>
  <c r="G94" i="3"/>
  <c r="G99" i="3"/>
  <c r="G103" i="3"/>
  <c r="G107" i="3"/>
  <c r="G130" i="3"/>
  <c r="G134" i="3"/>
  <c r="F99" i="3"/>
  <c r="F107" i="3"/>
  <c r="F115" i="3"/>
  <c r="F123" i="3"/>
  <c r="F78" i="3"/>
  <c r="F94" i="3"/>
  <c r="F110" i="3"/>
  <c r="F126" i="3"/>
  <c r="G95" i="3"/>
  <c r="F74" i="3"/>
  <c r="F79" i="3"/>
  <c r="F81" i="3"/>
  <c r="F82" i="3"/>
  <c r="F83" i="3"/>
  <c r="F85" i="3"/>
  <c r="F86" i="3"/>
  <c r="F87" i="3"/>
  <c r="F89" i="3"/>
  <c r="F90" i="3"/>
  <c r="F91" i="3"/>
  <c r="F93" i="3"/>
  <c r="F98" i="3"/>
  <c r="F102" i="3"/>
  <c r="F106" i="3"/>
  <c r="F113" i="3"/>
  <c r="F114" i="3"/>
  <c r="F118" i="3"/>
  <c r="F122" i="3"/>
  <c r="F130" i="3"/>
  <c r="F134" i="3"/>
  <c r="F135" i="3"/>
  <c r="G92" i="3"/>
  <c r="G98" i="3"/>
  <c r="G102" i="3"/>
  <c r="G106" i="3"/>
  <c r="G108" i="3"/>
  <c r="G110" i="3"/>
  <c r="G114" i="3"/>
  <c r="G115" i="3"/>
  <c r="G118" i="3"/>
  <c r="G119" i="3"/>
  <c r="G120" i="3"/>
  <c r="G122" i="3"/>
  <c r="G126" i="3"/>
  <c r="C10" i="6" l="1"/>
  <c r="B10" i="6"/>
  <c r="D10" i="6" s="1"/>
  <c r="F73" i="3"/>
</calcChain>
</file>

<file path=xl/sharedStrings.xml><?xml version="1.0" encoding="utf-8"?>
<sst xmlns="http://schemas.openxmlformats.org/spreadsheetml/2006/main" count="147" uniqueCount="131">
  <si>
    <r>
      <t>1-R</t>
    </r>
    <r>
      <rPr>
        <vertAlign val="superscript"/>
        <sz val="20"/>
        <color rgb="FFFF0000"/>
        <rFont val="Times New Roman"/>
        <family val="1"/>
      </rPr>
      <t>2</t>
    </r>
  </si>
  <si>
    <r>
      <t>R</t>
    </r>
    <r>
      <rPr>
        <vertAlign val="superscript"/>
        <sz val="20"/>
        <color rgb="FFFF0000"/>
        <rFont val="Times New Roman"/>
        <family val="1"/>
      </rPr>
      <t>2</t>
    </r>
  </si>
  <si>
    <t>Data</t>
  </si>
  <si>
    <t>PETR4</t>
  </si>
  <si>
    <t>IBOV</t>
  </si>
  <si>
    <t>CDI</t>
  </si>
  <si>
    <t>Log-Ret. PETR4</t>
  </si>
  <si>
    <t>Log-Ret. Ibov</t>
  </si>
  <si>
    <t>Ra - Rf</t>
  </si>
  <si>
    <t>Rm - Rf</t>
  </si>
  <si>
    <t>PETR4-Rf</t>
  </si>
  <si>
    <t>IBOV - Rf</t>
  </si>
  <si>
    <t>Diversif</t>
  </si>
  <si>
    <t>Não Div</t>
  </si>
  <si>
    <t>Volatilidade</t>
  </si>
  <si>
    <t>Correl (Ra-Rf, RM-Rf)</t>
  </si>
  <si>
    <t>R^2</t>
  </si>
  <si>
    <t>1 - R^2</t>
  </si>
  <si>
    <t>Coeficiente Beta</t>
  </si>
  <si>
    <t>Beta = COVAR (Ra-Rf, Rm-Rf)/Variância (Rm-Rf)</t>
  </si>
  <si>
    <t>Variância (Rm-Rf)</t>
  </si>
  <si>
    <t xml:space="preserve">Beta </t>
  </si>
  <si>
    <t>Covar(Ra-Rf; Rm-Rf)</t>
  </si>
  <si>
    <t>Total</t>
  </si>
  <si>
    <t>F</t>
  </si>
  <si>
    <t>Beta Total</t>
  </si>
  <si>
    <t>Beta de Mercado</t>
  </si>
  <si>
    <t>R-quadrado</t>
  </si>
  <si>
    <t xml:space="preserve"> Beta não diversificável</t>
  </si>
  <si>
    <t>Beta Desalavancado</t>
  </si>
  <si>
    <t>Beta Alavancado</t>
  </si>
  <si>
    <t>Onde:</t>
  </si>
  <si>
    <r>
      <t>B</t>
    </r>
    <r>
      <rPr>
        <vertAlign val="subscript"/>
        <sz val="11"/>
        <color theme="1"/>
        <rFont val="Calibri"/>
        <family val="2"/>
        <scheme val="minor"/>
      </rPr>
      <t>u</t>
    </r>
  </si>
  <si>
    <r>
      <t>B</t>
    </r>
    <r>
      <rPr>
        <vertAlign val="subscript"/>
        <sz val="11"/>
        <color theme="1"/>
        <rFont val="Calibri"/>
        <family val="2"/>
        <scheme val="minor"/>
      </rPr>
      <t>L</t>
    </r>
  </si>
  <si>
    <t>coeficiente beta desalavancado</t>
  </si>
  <si>
    <t>coeficiente beta alavancado</t>
  </si>
  <si>
    <t>P</t>
  </si>
  <si>
    <t>passivos onerosos</t>
  </si>
  <si>
    <t>PL</t>
  </si>
  <si>
    <t>capital próprio</t>
  </si>
  <si>
    <t>IR</t>
  </si>
  <si>
    <t>alíquota IR</t>
  </si>
  <si>
    <t>https://pages.stern.nyu.edu/~adamodar/New_Home_Page/datafile/Betas.html</t>
  </si>
  <si>
    <t>Beta Setor USA (desalavancado)</t>
  </si>
  <si>
    <t>P (Empresa Nacional)</t>
  </si>
  <si>
    <t>PL (Empresa Nacional)</t>
  </si>
  <si>
    <t>IR (Nacional)</t>
  </si>
  <si>
    <t>Coeficiente Beta por Benchmarking: site eletrônico Prof. Aswath Damodaran</t>
  </si>
  <si>
    <t>Participação na Carteira</t>
  </si>
  <si>
    <t>Ativos</t>
  </si>
  <si>
    <t>B</t>
  </si>
  <si>
    <t xml:space="preserve">A </t>
  </si>
  <si>
    <t>C</t>
  </si>
  <si>
    <t>D</t>
  </si>
  <si>
    <t>E</t>
  </si>
  <si>
    <t>G</t>
  </si>
  <si>
    <t>H</t>
  </si>
  <si>
    <t>I</t>
  </si>
  <si>
    <t>J</t>
  </si>
  <si>
    <t>Beta da Carteira</t>
  </si>
  <si>
    <t>ROA (Empresa Analisada)</t>
  </si>
  <si>
    <t>Ano 1</t>
  </si>
  <si>
    <t>Ano 2</t>
  </si>
  <si>
    <t>Ano 3</t>
  </si>
  <si>
    <t>Ano 4</t>
  </si>
  <si>
    <t>Ano 5</t>
  </si>
  <si>
    <t>Ano 6</t>
  </si>
  <si>
    <t>Ano 7</t>
  </si>
  <si>
    <t>Ano 8</t>
  </si>
  <si>
    <t>Ano 9</t>
  </si>
  <si>
    <t>Ano 10</t>
  </si>
  <si>
    <t>ROA Médio (Setor)</t>
  </si>
  <si>
    <t>Beta Contábil</t>
  </si>
  <si>
    <t>Correlação</t>
  </si>
  <si>
    <t>Função Utilidade</t>
  </si>
  <si>
    <t>U</t>
  </si>
  <si>
    <t>Utilidade</t>
  </si>
  <si>
    <t>E(r)</t>
  </si>
  <si>
    <t>retorno esperado</t>
  </si>
  <si>
    <t>A</t>
  </si>
  <si>
    <t>grau de aversão ao risco</t>
  </si>
  <si>
    <t>variância</t>
  </si>
  <si>
    <t>Grau de Aversão ao Risco (A)</t>
  </si>
  <si>
    <t>A&gt;0</t>
  </si>
  <si>
    <t>Aversão ao Risco</t>
  </si>
  <si>
    <t>A=0</t>
  </si>
  <si>
    <t>Indiferente ao Risco</t>
  </si>
  <si>
    <t>A&lt;0</t>
  </si>
  <si>
    <t>Propenso ao risco</t>
  </si>
  <si>
    <t>Carteira</t>
  </si>
  <si>
    <t xml:space="preserve">C </t>
  </si>
  <si>
    <t>Tipologia de risco</t>
  </si>
  <si>
    <t>baixo</t>
  </si>
  <si>
    <t xml:space="preserve">médio </t>
  </si>
  <si>
    <t>alto</t>
  </si>
  <si>
    <t>Risco (desvio-padrão da carteira)</t>
  </si>
  <si>
    <t>Retorno Esperado (carteira)</t>
  </si>
  <si>
    <t>Carteira A -Utilidade</t>
  </si>
  <si>
    <t>Carteira B -Utilidade</t>
  </si>
  <si>
    <t>Carteira C-Utilidade</t>
  </si>
  <si>
    <t>Desvio-Padrão</t>
  </si>
  <si>
    <t>Utilidade Constante</t>
  </si>
  <si>
    <t>E(r1)</t>
  </si>
  <si>
    <t>E(r2)</t>
  </si>
  <si>
    <t>sistemático</t>
  </si>
  <si>
    <t>idiossincrático</t>
  </si>
  <si>
    <t>Covariância M/M=</t>
  </si>
  <si>
    <t>Variância mercado</t>
  </si>
  <si>
    <t>setor aéreo</t>
  </si>
  <si>
    <t>RESUMO DOS RESULTADOS</t>
  </si>
  <si>
    <t>Estatística de regressão</t>
  </si>
  <si>
    <t>R múltiplo</t>
  </si>
  <si>
    <t>R-Quadrado</t>
  </si>
  <si>
    <t>R-quadrado ajustado</t>
  </si>
  <si>
    <t>Erro padrão</t>
  </si>
  <si>
    <t>Observações</t>
  </si>
  <si>
    <t>ANOVA</t>
  </si>
  <si>
    <t>Regressão</t>
  </si>
  <si>
    <t>Resíduo</t>
  </si>
  <si>
    <t>Interseção</t>
  </si>
  <si>
    <t>gl</t>
  </si>
  <si>
    <t>SQ</t>
  </si>
  <si>
    <t>MQ</t>
  </si>
  <si>
    <t>F de significação</t>
  </si>
  <si>
    <t>Coeficientes</t>
  </si>
  <si>
    <t>Stat t</t>
  </si>
  <si>
    <t>valor-P</t>
  </si>
  <si>
    <t>95% inferiores</t>
  </si>
  <si>
    <t>95% superiores</t>
  </si>
  <si>
    <t>Inferior 95,0%</t>
  </si>
  <si>
    <t>Superior 95,0%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</si>
</sst>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0000"/>
    <numFmt numFmtId="166" formatCode="0.000"/>
    <numFmt numFmtId="167" formatCode="0.0000%"/>
    <numFmt numFmtId="168" formatCode="0.000%"/>
    <numFmt numFmtId="169" formatCode="0.000000000000000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theme="1"/>
      <name val="Times New Roman"/>
      <family val="1"/>
    </font>
    <font>
      <sz val="20"/>
      <color rgb="FFFF0000"/>
      <name val="Times New Roman"/>
      <family val="1"/>
    </font>
    <font>
      <vertAlign val="superscript"/>
      <sz val="20"/>
      <color rgb="FFFF0000"/>
      <name val="Times New Roman"/>
      <family val="1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5"/>
      <color theme="1"/>
      <name val="Times New Roman"/>
      <family val="1"/>
    </font>
    <font>
      <sz val="20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  <font>
      <sz val="25"/>
      <color theme="1"/>
      <name val="Times New Roman"/>
      <family val="1"/>
    </font>
    <font>
      <sz val="14"/>
      <color theme="1"/>
      <name val="Times New Roman"/>
      <family val="1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10" fontId="0" fillId="0" borderId="0" xfId="1" applyNumberFormat="1" applyFont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17" fontId="0" fillId="0" borderId="13" xfId="0" applyNumberFormat="1" applyBorder="1" applyAlignment="1">
      <alignment horizontal="center"/>
    </xf>
    <xf numFmtId="17" fontId="0" fillId="0" borderId="15" xfId="0" applyNumberFormat="1" applyBorder="1" applyAlignment="1">
      <alignment horizontal="center"/>
    </xf>
    <xf numFmtId="0" fontId="0" fillId="0" borderId="11" xfId="0" applyBorder="1"/>
    <xf numFmtId="0" fontId="0" fillId="0" borderId="13" xfId="0" applyBorder="1"/>
    <xf numFmtId="0" fontId="0" fillId="0" borderId="14" xfId="0" applyBorder="1"/>
    <xf numFmtId="10" fontId="0" fillId="0" borderId="14" xfId="1" applyNumberFormat="1" applyFont="1" applyBorder="1" applyAlignment="1">
      <alignment horizontal="center"/>
    </xf>
    <xf numFmtId="10" fontId="0" fillId="0" borderId="17" xfId="1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/>
    <xf numFmtId="10" fontId="0" fillId="0" borderId="8" xfId="0" applyNumberFormat="1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0" fillId="0" borderId="15" xfId="0" applyBorder="1"/>
    <xf numFmtId="10" fontId="0" fillId="2" borderId="13" xfId="1" applyNumberFormat="1" applyFont="1" applyFill="1" applyBorder="1" applyAlignment="1">
      <alignment horizontal="center"/>
    </xf>
    <xf numFmtId="10" fontId="0" fillId="2" borderId="9" xfId="1" applyNumberFormat="1" applyFont="1" applyFill="1" applyBorder="1" applyAlignment="1">
      <alignment horizontal="center"/>
    </xf>
    <xf numFmtId="10" fontId="0" fillId="2" borderId="13" xfId="0" applyNumberFormat="1" applyFill="1" applyBorder="1" applyAlignment="1">
      <alignment horizontal="center"/>
    </xf>
    <xf numFmtId="10" fontId="0" fillId="2" borderId="14" xfId="0" applyNumberFormat="1" applyFill="1" applyBorder="1" applyAlignment="1">
      <alignment horizontal="center"/>
    </xf>
    <xf numFmtId="10" fontId="0" fillId="2" borderId="9" xfId="0" applyNumberFormat="1" applyFill="1" applyBorder="1" applyAlignment="1">
      <alignment horizontal="center"/>
    </xf>
    <xf numFmtId="165" fontId="0" fillId="2" borderId="14" xfId="0" applyNumberFormat="1" applyFill="1" applyBorder="1" applyAlignment="1">
      <alignment horizontal="center"/>
    </xf>
    <xf numFmtId="165" fontId="0" fillId="2" borderId="14" xfId="1" applyNumberFormat="1" applyFont="1" applyFill="1" applyBorder="1" applyAlignment="1">
      <alignment horizontal="center"/>
    </xf>
    <xf numFmtId="164" fontId="0" fillId="2" borderId="17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7" fillId="0" borderId="0" xfId="0" applyFont="1"/>
    <xf numFmtId="0" fontId="2" fillId="0" borderId="0" xfId="0" applyFo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166" fontId="8" fillId="2" borderId="8" xfId="0" applyNumberFormat="1" applyFont="1" applyFill="1" applyBorder="1" applyAlignment="1">
      <alignment horizontal="center"/>
    </xf>
    <xf numFmtId="0" fontId="9" fillId="0" borderId="0" xfId="0" applyFont="1"/>
    <xf numFmtId="9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1" fillId="0" borderId="1" xfId="0" applyFont="1" applyBorder="1" applyAlignment="1">
      <alignment horizontal="center"/>
    </xf>
    <xf numFmtId="0" fontId="11" fillId="0" borderId="2" xfId="0" applyFont="1" applyBorder="1"/>
    <xf numFmtId="0" fontId="11" fillId="0" borderId="3" xfId="0" applyFont="1" applyBorder="1"/>
    <xf numFmtId="0" fontId="11" fillId="0" borderId="0" xfId="0" applyFont="1"/>
    <xf numFmtId="0" fontId="11" fillId="0" borderId="4" xfId="0" applyFont="1" applyBorder="1" applyAlignment="1">
      <alignment horizontal="center"/>
    </xf>
    <xf numFmtId="10" fontId="11" fillId="0" borderId="0" xfId="1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0" fontId="11" fillId="0" borderId="5" xfId="0" applyFont="1" applyBorder="1"/>
    <xf numFmtId="0" fontId="12" fillId="0" borderId="4" xfId="0" applyFont="1" applyBorder="1" applyAlignment="1">
      <alignment horizontal="center"/>
    </xf>
    <xf numFmtId="10" fontId="12" fillId="0" borderId="0" xfId="0" applyNumberFormat="1" applyFont="1" applyAlignment="1">
      <alignment horizontal="center"/>
    </xf>
    <xf numFmtId="0" fontId="11" fillId="0" borderId="6" xfId="0" applyFont="1" applyBorder="1"/>
    <xf numFmtId="0" fontId="11" fillId="0" borderId="7" xfId="0" applyFont="1" applyBorder="1"/>
    <xf numFmtId="0" fontId="11" fillId="2" borderId="8" xfId="0" applyFont="1" applyFill="1" applyBorder="1" applyAlignment="1">
      <alignment horizontal="center"/>
    </xf>
    <xf numFmtId="0" fontId="11" fillId="0" borderId="10" xfId="0" applyFont="1" applyBorder="1"/>
    <xf numFmtId="0" fontId="11" fillId="0" borderId="12" xfId="0" applyFont="1" applyBorder="1" applyAlignment="1">
      <alignment horizontal="center"/>
    </xf>
    <xf numFmtId="0" fontId="11" fillId="0" borderId="13" xfId="0" applyFont="1" applyBorder="1"/>
    <xf numFmtId="9" fontId="11" fillId="0" borderId="9" xfId="1" applyFont="1" applyBorder="1" applyAlignment="1">
      <alignment horizontal="center"/>
    </xf>
    <xf numFmtId="9" fontId="11" fillId="0" borderId="14" xfId="1" applyFont="1" applyBorder="1" applyAlignment="1">
      <alignment horizontal="center"/>
    </xf>
    <xf numFmtId="164" fontId="11" fillId="2" borderId="0" xfId="0" applyNumberFormat="1" applyFont="1" applyFill="1" applyAlignment="1">
      <alignment horizontal="center"/>
    </xf>
    <xf numFmtId="10" fontId="11" fillId="2" borderId="0" xfId="1" applyNumberFormat="1" applyFont="1" applyFill="1" applyAlignment="1">
      <alignment horizontal="center"/>
    </xf>
    <xf numFmtId="0" fontId="11" fillId="0" borderId="15" xfId="0" applyFont="1" applyBorder="1"/>
    <xf numFmtId="9" fontId="11" fillId="0" borderId="16" xfId="1" applyFont="1" applyBorder="1" applyAlignment="1">
      <alignment horizontal="center"/>
    </xf>
    <xf numFmtId="9" fontId="11" fillId="0" borderId="17" xfId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/>
    <xf numFmtId="0" fontId="15" fillId="0" borderId="2" xfId="0" applyFont="1" applyBorder="1"/>
    <xf numFmtId="0" fontId="15" fillId="0" borderId="4" xfId="0" applyFont="1" applyBorder="1"/>
    <xf numFmtId="0" fontId="15" fillId="0" borderId="0" xfId="0" applyFont="1"/>
    <xf numFmtId="0" fontId="15" fillId="0" borderId="6" xfId="0" applyFont="1" applyBorder="1"/>
    <xf numFmtId="0" fontId="15" fillId="0" borderId="7" xfId="0" applyFont="1" applyBorder="1"/>
    <xf numFmtId="166" fontId="16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9" fontId="0" fillId="0" borderId="0" xfId="1" applyFont="1" applyBorder="1" applyAlignment="1">
      <alignment horizontal="center"/>
    </xf>
    <xf numFmtId="9" fontId="0" fillId="0" borderId="5" xfId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9" fontId="0" fillId="0" borderId="7" xfId="1" applyFont="1" applyBorder="1" applyAlignment="1">
      <alignment horizontal="center"/>
    </xf>
    <xf numFmtId="9" fontId="0" fillId="0" borderId="8" xfId="1" applyFont="1" applyBorder="1" applyAlignment="1">
      <alignment horizontal="center"/>
    </xf>
    <xf numFmtId="164" fontId="16" fillId="3" borderId="5" xfId="0" applyNumberFormat="1" applyFont="1" applyFill="1" applyBorder="1" applyAlignment="1">
      <alignment horizontal="center"/>
    </xf>
    <xf numFmtId="166" fontId="16" fillId="4" borderId="7" xfId="0" applyNumberFormat="1" applyFont="1" applyFill="1" applyBorder="1" applyAlignment="1">
      <alignment horizontal="center"/>
    </xf>
    <xf numFmtId="166" fontId="16" fillId="0" borderId="7" xfId="0" applyNumberFormat="1" applyFont="1" applyBorder="1" applyAlignment="1">
      <alignment horizontal="center"/>
    </xf>
    <xf numFmtId="164" fontId="16" fillId="0" borderId="8" xfId="0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9" fontId="0" fillId="0" borderId="0" xfId="0" applyNumberFormat="1"/>
    <xf numFmtId="167" fontId="0" fillId="0" borderId="0" xfId="1" applyNumberFormat="1" applyFont="1"/>
    <xf numFmtId="169" fontId="0" fillId="0" borderId="0" xfId="0" applyNumberFormat="1"/>
    <xf numFmtId="168" fontId="0" fillId="0" borderId="0" xfId="0" applyNumberFormat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centerContinuous"/>
    </xf>
    <xf numFmtId="166" fontId="16" fillId="5" borderId="0" xfId="0" applyNumberFormat="1" applyFont="1" applyFill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Regressão!$G$72</c:f>
              <c:strCache>
                <c:ptCount val="1"/>
                <c:pt idx="0">
                  <c:v>PETR4-Rf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4023775153105857"/>
                  <c:y val="-0.1390682414698162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Regressão!$F$73:$F$135</c:f>
              <c:numCache>
                <c:formatCode>0.00%</c:formatCode>
                <c:ptCount val="63"/>
                <c:pt idx="0">
                  <c:v>4.7406136854481903E-2</c:v>
                </c:pt>
                <c:pt idx="1">
                  <c:v>0.14514256510155404</c:v>
                </c:pt>
                <c:pt idx="2">
                  <c:v>6.364885978213039E-2</c:v>
                </c:pt>
                <c:pt idx="3">
                  <c:v>-0.11742518283077417</c:v>
                </c:pt>
                <c:pt idx="4">
                  <c:v>4.9515555719728335E-2</c:v>
                </c:pt>
                <c:pt idx="5">
                  <c:v>9.5278821058594448E-2</c:v>
                </c:pt>
                <c:pt idx="6">
                  <c:v>-1.8415743141535542E-3</c:v>
                </c:pt>
                <c:pt idx="7">
                  <c:v>-3.0588682873108272E-3</c:v>
                </c:pt>
                <c:pt idx="8">
                  <c:v>9.5992311693162413E-2</c:v>
                </c:pt>
                <c:pt idx="9">
                  <c:v>-5.7969119776616361E-2</c:v>
                </c:pt>
                <c:pt idx="10">
                  <c:v>-3.8713966876340683E-2</c:v>
                </c:pt>
                <c:pt idx="11">
                  <c:v>6.0331001868634361E-2</c:v>
                </c:pt>
                <c:pt idx="12">
                  <c:v>2.1699535486311136E-2</c:v>
                </c:pt>
                <c:pt idx="13">
                  <c:v>-3.5998142881159871E-2</c:v>
                </c:pt>
                <c:pt idx="14">
                  <c:v>-1.4259117939344158E-3</c:v>
                </c:pt>
                <c:pt idx="15">
                  <c:v>-5.1286808521902913E-2</c:v>
                </c:pt>
                <c:pt idx="16">
                  <c:v>-5.0875899849913246E-3</c:v>
                </c:pt>
                <c:pt idx="17">
                  <c:v>3.8940088522392419E-2</c:v>
                </c:pt>
                <c:pt idx="18">
                  <c:v>6.389752662659319E-2</c:v>
                </c:pt>
                <c:pt idx="19">
                  <c:v>4.1292475637983647E-2</c:v>
                </c:pt>
                <c:pt idx="20">
                  <c:v>-6.2298862077834723E-3</c:v>
                </c:pt>
                <c:pt idx="21">
                  <c:v>-3.7636612667351153E-2</c:v>
                </c:pt>
                <c:pt idx="22">
                  <c:v>5.43702196151091E-2</c:v>
                </c:pt>
                <c:pt idx="23">
                  <c:v>9.977988591669644E-2</c:v>
                </c:pt>
                <c:pt idx="24">
                  <c:v>5.2968810232836751E-4</c:v>
                </c:pt>
                <c:pt idx="25">
                  <c:v>-5.1754557175122465E-3</c:v>
                </c:pt>
                <c:pt idx="26">
                  <c:v>3.5715492759713814E-3</c:v>
                </c:pt>
                <c:pt idx="27">
                  <c:v>-0.12026412568547638</c:v>
                </c:pt>
                <c:pt idx="28">
                  <c:v>-5.8574562144097904E-2</c:v>
                </c:pt>
                <c:pt idx="29">
                  <c:v>7.9611128826660535E-2</c:v>
                </c:pt>
                <c:pt idx="30">
                  <c:v>-3.8295032868959196E-2</c:v>
                </c:pt>
                <c:pt idx="31">
                  <c:v>2.9483229079133737E-2</c:v>
                </c:pt>
                <c:pt idx="32">
                  <c:v>9.1561174884545127E-2</c:v>
                </c:pt>
                <c:pt idx="33">
                  <c:v>1.8583371244985908E-2</c:v>
                </c:pt>
                <c:pt idx="34">
                  <c:v>-2.3164265448125249E-2</c:v>
                </c:pt>
                <c:pt idx="35">
                  <c:v>9.7276589684869325E-2</c:v>
                </c:pt>
                <c:pt idx="36">
                  <c:v>-2.3688520272089193E-2</c:v>
                </c:pt>
                <c:pt idx="37">
                  <c:v>-6.4661434197147332E-3</c:v>
                </c:pt>
                <c:pt idx="38">
                  <c:v>4.6077669737081411E-3</c:v>
                </c:pt>
                <c:pt idx="39">
                  <c:v>1.5710712361661052E-3</c:v>
                </c:pt>
                <c:pt idx="40">
                  <c:v>3.5083977595649671E-2</c:v>
                </c:pt>
                <c:pt idx="41">
                  <c:v>2.6555211277840621E-3</c:v>
                </c:pt>
                <c:pt idx="42">
                  <c:v>-1.1712749257437385E-2</c:v>
                </c:pt>
                <c:pt idx="43">
                  <c:v>3.0441910758014258E-2</c:v>
                </c:pt>
                <c:pt idx="44">
                  <c:v>1.8556649482177803E-2</c:v>
                </c:pt>
                <c:pt idx="45">
                  <c:v>5.6038550929729388E-3</c:v>
                </c:pt>
                <c:pt idx="46">
                  <c:v>6.2492225542115934E-2</c:v>
                </c:pt>
                <c:pt idx="47">
                  <c:v>-2.019835357323373E-2</c:v>
                </c:pt>
                <c:pt idx="48">
                  <c:v>-9.0993999576406526E-2</c:v>
                </c:pt>
                <c:pt idx="49">
                  <c:v>-0.35869286043615317</c:v>
                </c:pt>
                <c:pt idx="50">
                  <c:v>9.47509979984138E-2</c:v>
                </c:pt>
                <c:pt idx="51">
                  <c:v>7.9836490243936978E-2</c:v>
                </c:pt>
                <c:pt idx="52">
                  <c:v>8.1816104347297969E-2</c:v>
                </c:pt>
                <c:pt idx="53">
                  <c:v>7.7468897862289152E-2</c:v>
                </c:pt>
                <c:pt idx="54">
                  <c:v>-3.6633810533096139E-2</c:v>
                </c:pt>
                <c:pt idx="55">
                  <c:v>-5.0718208737737899E-2</c:v>
                </c:pt>
                <c:pt idx="56">
                  <c:v>-8.4746439973249505E-3</c:v>
                </c:pt>
                <c:pt idx="57">
                  <c:v>0.14608551006285531</c:v>
                </c:pt>
                <c:pt idx="58">
                  <c:v>8.725514942691609E-2</c:v>
                </c:pt>
                <c:pt idx="59">
                  <c:v>-3.5243915626040477E-2</c:v>
                </c:pt>
                <c:pt idx="60">
                  <c:v>-4.6064620400580361E-2</c:v>
                </c:pt>
                <c:pt idx="61">
                  <c:v>5.6227506210689754E-2</c:v>
                </c:pt>
                <c:pt idx="62">
                  <c:v>2.8969766799181975E-2</c:v>
                </c:pt>
              </c:numCache>
            </c:numRef>
          </c:xVal>
          <c:yVal>
            <c:numRef>
              <c:f>Regressão!$G$73:$G$135</c:f>
              <c:numCache>
                <c:formatCode>0.00%</c:formatCode>
                <c:ptCount val="63"/>
                <c:pt idx="0">
                  <c:v>5.0123497464148382E-2</c:v>
                </c:pt>
                <c:pt idx="1">
                  <c:v>0.47360316144048853</c:v>
                </c:pt>
                <c:pt idx="2">
                  <c:v>0.1925183122826917</c:v>
                </c:pt>
                <c:pt idx="3">
                  <c:v>-0.251970371106436</c:v>
                </c:pt>
                <c:pt idx="4">
                  <c:v>0.14680070744224671</c:v>
                </c:pt>
                <c:pt idx="5">
                  <c:v>0.22010424564539685</c:v>
                </c:pt>
                <c:pt idx="6">
                  <c:v>6.7193602888111201E-2</c:v>
                </c:pt>
                <c:pt idx="7">
                  <c:v>4.344278814669561E-2</c:v>
                </c:pt>
                <c:pt idx="8">
                  <c:v>0.25466365259684776</c:v>
                </c:pt>
                <c:pt idx="9">
                  <c:v>-0.11077965615769798</c:v>
                </c:pt>
                <c:pt idx="10">
                  <c:v>-8.4460579905613703E-2</c:v>
                </c:pt>
                <c:pt idx="11">
                  <c:v>-8.0877096874884015E-4</c:v>
                </c:pt>
                <c:pt idx="12">
                  <c:v>1.9580011981470535E-3</c:v>
                </c:pt>
                <c:pt idx="13">
                  <c:v>-5.7024168897745427E-2</c:v>
                </c:pt>
                <c:pt idx="14">
                  <c:v>-4.4399538043427757E-2</c:v>
                </c:pt>
                <c:pt idx="15">
                  <c:v>-8.4300032764030558E-2</c:v>
                </c:pt>
                <c:pt idx="16">
                  <c:v>-5.4674488966152048E-2</c:v>
                </c:pt>
                <c:pt idx="17">
                  <c:v>6.3766154552340623E-2</c:v>
                </c:pt>
                <c:pt idx="18">
                  <c:v>1.8713126423192783E-2</c:v>
                </c:pt>
                <c:pt idx="19">
                  <c:v>0.10773611778681687</c:v>
                </c:pt>
                <c:pt idx="20">
                  <c:v>8.5307248878399772E-2</c:v>
                </c:pt>
                <c:pt idx="21">
                  <c:v>-9.21981339199823E-2</c:v>
                </c:pt>
                <c:pt idx="22">
                  <c:v>4.0374727798760342E-2</c:v>
                </c:pt>
                <c:pt idx="23">
                  <c:v>0.19596550073586194</c:v>
                </c:pt>
                <c:pt idx="24">
                  <c:v>8.0922831811600579E-2</c:v>
                </c:pt>
                <c:pt idx="25">
                  <c:v>-7.6482034225936173E-3</c:v>
                </c:pt>
                <c:pt idx="26">
                  <c:v>6.5155785658355475E-2</c:v>
                </c:pt>
                <c:pt idx="27">
                  <c:v>-0.1939803492501822</c:v>
                </c:pt>
                <c:pt idx="28">
                  <c:v>-0.10423310224038802</c:v>
                </c:pt>
                <c:pt idx="29">
                  <c:v>0.13188329974041968</c:v>
                </c:pt>
                <c:pt idx="30">
                  <c:v>-2.6774207500889553E-2</c:v>
                </c:pt>
                <c:pt idx="31">
                  <c:v>8.6087480783606535E-2</c:v>
                </c:pt>
                <c:pt idx="32">
                  <c:v>0.26431067351209947</c:v>
                </c:pt>
                <c:pt idx="33">
                  <c:v>-8.2386241693929496E-2</c:v>
                </c:pt>
                <c:pt idx="34">
                  <c:v>-8.7538829725341952E-2</c:v>
                </c:pt>
                <c:pt idx="35">
                  <c:v>0.1148968372796277</c:v>
                </c:pt>
                <c:pt idx="36">
                  <c:v>5.1310242820946268E-2</c:v>
                </c:pt>
                <c:pt idx="37">
                  <c:v>3.1600224899230554E-2</c:v>
                </c:pt>
                <c:pt idx="38">
                  <c:v>-3.8926715325761557E-2</c:v>
                </c:pt>
                <c:pt idx="39">
                  <c:v>-6.0913674095462909E-2</c:v>
                </c:pt>
                <c:pt idx="40">
                  <c:v>6.5582366611148163E-2</c:v>
                </c:pt>
                <c:pt idx="41">
                  <c:v>-5.541719270897584E-2</c:v>
                </c:pt>
                <c:pt idx="42">
                  <c:v>-1.9698355098277144E-2</c:v>
                </c:pt>
                <c:pt idx="43">
                  <c:v>7.2686515978587357E-2</c:v>
                </c:pt>
                <c:pt idx="44">
                  <c:v>9.3318387924491528E-2</c:v>
                </c:pt>
                <c:pt idx="45">
                  <c:v>-3.8872714148553235E-2</c:v>
                </c:pt>
                <c:pt idx="46">
                  <c:v>4.4658565023271521E-2</c:v>
                </c:pt>
                <c:pt idx="47">
                  <c:v>-6.2797529064597166E-2</c:v>
                </c:pt>
                <c:pt idx="48">
                  <c:v>-0.11870126005986993</c:v>
                </c:pt>
                <c:pt idx="49">
                  <c:v>-0.59742508476814848</c:v>
                </c:pt>
                <c:pt idx="50">
                  <c:v>0.25195363414566696</c:v>
                </c:pt>
                <c:pt idx="51">
                  <c:v>0.11708562947905543</c:v>
                </c:pt>
                <c:pt idx="52">
                  <c:v>5.5663148351643439E-2</c:v>
                </c:pt>
                <c:pt idx="53">
                  <c:v>2.7792908636858231E-2</c:v>
                </c:pt>
                <c:pt idx="54">
                  <c:v>-1.5661304974212059E-2</c:v>
                </c:pt>
                <c:pt idx="55">
                  <c:v>-0.11155998156273882</c:v>
                </c:pt>
                <c:pt idx="56">
                  <c:v>-3.6333262640003514E-2</c:v>
                </c:pt>
                <c:pt idx="57">
                  <c:v>0.27209680940957698</c:v>
                </c:pt>
                <c:pt idx="58">
                  <c:v>0.12776191102714421</c:v>
                </c:pt>
                <c:pt idx="59">
                  <c:v>-6.1480177135473414E-2</c:v>
                </c:pt>
                <c:pt idx="60">
                  <c:v>-0.18374180916622015</c:v>
                </c:pt>
                <c:pt idx="61">
                  <c:v>7.8308493350985109E-2</c:v>
                </c:pt>
                <c:pt idx="62">
                  <c:v>2.1380616805543831E-2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28-47CA-AC41-790A45901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6647704"/>
        <c:axId val="926648360"/>
      </c:scatterChart>
      <c:valAx>
        <c:axId val="926647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6648360"/>
        <c:crosses val="autoZero"/>
        <c:crossBetween val="midCat"/>
      </c:valAx>
      <c:valAx>
        <c:axId val="926648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6647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'Curvas de Indiferenças'!$B$3</c:f>
              <c:strCache>
                <c:ptCount val="1"/>
                <c:pt idx="0">
                  <c:v>E(r1)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'Curvas de Indiferenças'!$A$4:$A$14</c:f>
              <c:numCache>
                <c:formatCode>0.00</c:formatCode>
                <c:ptCount val="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</c:numCache>
            </c:numRef>
          </c:cat>
          <c:val>
            <c:numRef>
              <c:f>'Curvas de Indiferenças'!$B$4:$B$14</c:f>
              <c:numCache>
                <c:formatCode>0.000</c:formatCode>
                <c:ptCount val="11"/>
                <c:pt idx="0">
                  <c:v>0.05</c:v>
                </c:pt>
                <c:pt idx="1">
                  <c:v>5.1250000000000004E-2</c:v>
                </c:pt>
                <c:pt idx="2">
                  <c:v>5.5000000000000007E-2</c:v>
                </c:pt>
                <c:pt idx="3">
                  <c:v>6.1249999999999999E-2</c:v>
                </c:pt>
                <c:pt idx="4">
                  <c:v>7.0000000000000007E-2</c:v>
                </c:pt>
                <c:pt idx="5">
                  <c:v>8.1250000000000003E-2</c:v>
                </c:pt>
                <c:pt idx="6">
                  <c:v>9.5000000000000001E-2</c:v>
                </c:pt>
                <c:pt idx="7">
                  <c:v>0.11124999999999999</c:v>
                </c:pt>
                <c:pt idx="8">
                  <c:v>0.13</c:v>
                </c:pt>
                <c:pt idx="9">
                  <c:v>0.15125</c:v>
                </c:pt>
                <c:pt idx="10">
                  <c:v>0.17499999999999999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01-4C2A-A92D-DF6048BAB19C}"/>
            </c:ext>
          </c:extLst>
        </c:ser>
        <c:ser>
          <c:idx val="1"/>
          <c:order val="1"/>
          <c:tx>
            <c:strRef>
              <c:f>'Curvas de Indiferenças'!$C$3</c:f>
              <c:strCache>
                <c:ptCount val="1"/>
                <c:pt idx="0">
                  <c:v>E(r2)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'Curvas de Indiferenças'!$A$4:$A$14</c:f>
              <c:numCache>
                <c:formatCode>0.00</c:formatCode>
                <c:ptCount val="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</c:numCache>
            </c:numRef>
          </c:cat>
          <c:val>
            <c:numRef>
              <c:f>'Curvas de Indiferenças'!$C$4:$C$14</c:f>
              <c:numCache>
                <c:formatCode>0.000</c:formatCode>
                <c:ptCount val="11"/>
                <c:pt idx="0">
                  <c:v>0.05</c:v>
                </c:pt>
                <c:pt idx="1">
                  <c:v>5.3750000000000006E-2</c:v>
                </c:pt>
                <c:pt idx="2">
                  <c:v>6.5000000000000002E-2</c:v>
                </c:pt>
                <c:pt idx="3">
                  <c:v>8.3750000000000005E-2</c:v>
                </c:pt>
                <c:pt idx="4">
                  <c:v>0.11000000000000001</c:v>
                </c:pt>
                <c:pt idx="5">
                  <c:v>0.14374999999999999</c:v>
                </c:pt>
                <c:pt idx="6">
                  <c:v>0.185</c:v>
                </c:pt>
                <c:pt idx="7">
                  <c:v>0.23374999999999996</c:v>
                </c:pt>
                <c:pt idx="8">
                  <c:v>0.29000000000000004</c:v>
                </c:pt>
                <c:pt idx="9">
                  <c:v>0.35375000000000001</c:v>
                </c:pt>
                <c:pt idx="10">
                  <c:v>0.42499999999999999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01-4C2A-A92D-DF6048BAB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3706624"/>
        <c:axId val="911240120"/>
      </c:lineChart>
      <c:catAx>
        <c:axId val="913706624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11240120"/>
        <c:crosses val="autoZero"/>
        <c:auto val="1"/>
        <c:lblAlgn val="ctr"/>
        <c:lblOffset val="100"/>
        <c:noMultiLvlLbl val="0"/>
      </c:catAx>
      <c:valAx>
        <c:axId val="911240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1370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3</xdr:row>
      <xdr:rowOff>38100</xdr:rowOff>
    </xdr:from>
    <xdr:to>
      <xdr:col>13</xdr:col>
      <xdr:colOff>552450</xdr:colOff>
      <xdr:row>18</xdr:row>
      <xdr:rowOff>28575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16F4179-0048-419E-9CCC-7AA3BAC54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609600"/>
          <a:ext cx="8105775" cy="32289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</xdr:rowOff>
    </xdr:from>
    <xdr:to>
      <xdr:col>16</xdr:col>
      <xdr:colOff>304800</xdr:colOff>
      <xdr:row>3</xdr:row>
      <xdr:rowOff>95250</xdr:rowOff>
    </xdr:to>
    <xdr:sp macro="" textlink="">
      <xdr:nvSpPr>
        <xdr:cNvPr id="9" name="Título 1">
          <a:extLst>
            <a:ext uri="{FF2B5EF4-FFF2-40B4-BE49-F238E27FC236}">
              <a16:creationId xmlns:a16="http://schemas.microsoft.com/office/drawing/2014/main" id="{7F6B2A30-C3B6-4064-8991-D1024F42F3E6}"/>
            </a:ext>
          </a:extLst>
        </xdr:cNvPr>
        <xdr:cNvSpPr>
          <a:spLocks noGrp="1"/>
        </xdr:cNvSpPr>
      </xdr:nvSpPr>
      <xdr:spPr>
        <a:xfrm>
          <a:off x="0" y="1"/>
          <a:ext cx="10058400" cy="666749"/>
        </a:xfrm>
        <a:prstGeom prst="rect">
          <a:avLst/>
        </a:prstGeom>
      </xdr:spPr>
      <xdr:txBody>
        <a:bodyPr vert="horz" wrap="square" lIns="91440" tIns="45720" rIns="91440" bIns="45720" rtlCol="0" anchor="b">
          <a:normAutofit/>
        </a:bodyPr>
        <a:lstStyle>
          <a:lvl1pPr algn="l" defTabSz="914400" rtl="0" eaLnBrk="1" latinLnBrk="0" hangingPunct="1">
            <a:lnSpc>
              <a:spcPct val="85000"/>
            </a:lnSpc>
            <a:spcBef>
              <a:spcPct val="0"/>
            </a:spcBef>
            <a:buNone/>
            <a:defRPr sz="4800" kern="1200" spc="-50" baseline="0">
              <a:solidFill>
                <a:schemeClr val="tx1">
                  <a:lumMod val="75000"/>
                  <a:lumOff val="25000"/>
                </a:schemeClr>
              </a:solidFill>
              <a:latin typeface="+mj-lt"/>
              <a:ea typeface="+mj-ea"/>
              <a:cs typeface="+mj-cs"/>
            </a:defRPr>
          </a:lvl1pPr>
        </a:lstStyle>
        <a:p>
          <a:r>
            <a:rPr lang="pt-BR"/>
            <a:t>Risco Sistemático e Risco Diversificável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190499</xdr:rowOff>
    </xdr:from>
    <xdr:to>
      <xdr:col>16</xdr:col>
      <xdr:colOff>304800</xdr:colOff>
      <xdr:row>21</xdr:row>
      <xdr:rowOff>9524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Espaço Reservado para Conteúdo 2">
              <a:extLst>
                <a:ext uri="{FF2B5EF4-FFF2-40B4-BE49-F238E27FC236}">
                  <a16:creationId xmlns:a16="http://schemas.microsoft.com/office/drawing/2014/main" id="{5E02E03B-5A19-410F-9012-A253D0800FDF}"/>
                </a:ext>
              </a:extLst>
            </xdr:cNvPr>
            <xdr:cNvSpPr>
              <a:spLocks noGrp="1"/>
            </xdr:cNvSpPr>
          </xdr:nvSpPr>
          <xdr:spPr>
            <a:xfrm>
              <a:off x="0" y="761999"/>
              <a:ext cx="10058400" cy="3248025"/>
            </a:xfrm>
            <a:prstGeom prst="rect">
              <a:avLst/>
            </a:prstGeom>
          </xdr:spPr>
          <xdr:txBody>
            <a:bodyPr vert="horz" wrap="square" lIns="0" tIns="45720" rIns="0" bIns="45720" rtlCol="0">
              <a:normAutofit/>
            </a:bodyPr>
            <a:lstStyle>
              <a:lvl1pPr marL="91440" indent="-91440" algn="l" defTabSz="914400" rtl="0" eaLnBrk="1" latinLnBrk="0" hangingPunct="1">
                <a:lnSpc>
                  <a:spcPct val="90000"/>
                </a:lnSpc>
                <a:spcBef>
                  <a:spcPts val="1200"/>
                </a:spcBef>
                <a:spcAft>
                  <a:spcPts val="200"/>
                </a:spcAft>
                <a:buClr>
                  <a:schemeClr val="accent1"/>
                </a:buClr>
                <a:buSzPct val="100000"/>
                <a:buFont typeface="Calibri" panose="020F0502020204030204" pitchFamily="34" charset="0"/>
                <a:buChar char=" "/>
                <a:defRPr sz="20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lvl1pPr>
              <a:lvl2pPr marL="384048" indent="-182880" algn="l" defTabSz="914400" rtl="0" eaLnBrk="1" latinLnBrk="0" hangingPunct="1">
                <a:lnSpc>
                  <a:spcPct val="90000"/>
                </a:lnSpc>
                <a:spcBef>
                  <a:spcPts val="200"/>
                </a:spcBef>
                <a:spcAft>
                  <a:spcPts val="400"/>
                </a:spcAft>
                <a:buClr>
                  <a:schemeClr val="accent1"/>
                </a:buClr>
                <a:buFont typeface="Calibri" pitchFamily="34" charset="0"/>
                <a:buChar char="◦"/>
                <a:defRPr sz="18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lvl2pPr>
              <a:lvl3pPr marL="566928" indent="-182880" algn="l" defTabSz="914400" rtl="0" eaLnBrk="1" latinLnBrk="0" hangingPunct="1">
                <a:lnSpc>
                  <a:spcPct val="90000"/>
                </a:lnSpc>
                <a:spcBef>
                  <a:spcPts val="200"/>
                </a:spcBef>
                <a:spcAft>
                  <a:spcPts val="400"/>
                </a:spcAft>
                <a:buClr>
                  <a:schemeClr val="accent1"/>
                </a:buClr>
                <a:buFont typeface="Calibri" pitchFamily="34" charset="0"/>
                <a:buChar char="◦"/>
                <a:defRPr sz="14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lvl3pPr>
              <a:lvl4pPr marL="749808" indent="-182880" algn="l" defTabSz="914400" rtl="0" eaLnBrk="1" latinLnBrk="0" hangingPunct="1">
                <a:lnSpc>
                  <a:spcPct val="90000"/>
                </a:lnSpc>
                <a:spcBef>
                  <a:spcPts val="200"/>
                </a:spcBef>
                <a:spcAft>
                  <a:spcPts val="400"/>
                </a:spcAft>
                <a:buClr>
                  <a:schemeClr val="accent1"/>
                </a:buClr>
                <a:buFont typeface="Calibri" pitchFamily="34" charset="0"/>
                <a:buChar char="◦"/>
                <a:defRPr sz="14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lvl4pPr>
              <a:lvl5pPr marL="932688" indent="-182880" algn="l" defTabSz="914400" rtl="0" eaLnBrk="1" latinLnBrk="0" hangingPunct="1">
                <a:lnSpc>
                  <a:spcPct val="90000"/>
                </a:lnSpc>
                <a:spcBef>
                  <a:spcPts val="200"/>
                </a:spcBef>
                <a:spcAft>
                  <a:spcPts val="400"/>
                </a:spcAft>
                <a:buClr>
                  <a:schemeClr val="accent1"/>
                </a:buClr>
                <a:buFont typeface="Calibri" pitchFamily="34" charset="0"/>
                <a:buChar char="◦"/>
                <a:defRPr sz="14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lvl5pPr>
              <a:lvl6pPr marL="1100000" indent="-228600" algn="l" defTabSz="914400" rtl="0" eaLnBrk="1" latinLnBrk="0" hangingPunct="1">
                <a:lnSpc>
                  <a:spcPct val="90000"/>
                </a:lnSpc>
                <a:spcBef>
                  <a:spcPts val="200"/>
                </a:spcBef>
                <a:spcAft>
                  <a:spcPts val="400"/>
                </a:spcAft>
                <a:buClr>
                  <a:schemeClr val="accent1"/>
                </a:buClr>
                <a:buFont typeface="Calibri" pitchFamily="34" charset="0"/>
                <a:buChar char="◦"/>
                <a:defRPr sz="14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lvl6pPr>
              <a:lvl7pPr marL="1300000" indent="-228600" algn="l" defTabSz="914400" rtl="0" eaLnBrk="1" latinLnBrk="0" hangingPunct="1">
                <a:lnSpc>
                  <a:spcPct val="90000"/>
                </a:lnSpc>
                <a:spcBef>
                  <a:spcPts val="200"/>
                </a:spcBef>
                <a:spcAft>
                  <a:spcPts val="400"/>
                </a:spcAft>
                <a:buClr>
                  <a:schemeClr val="accent1"/>
                </a:buClr>
                <a:buFont typeface="Calibri" pitchFamily="34" charset="0"/>
                <a:buChar char="◦"/>
                <a:defRPr sz="14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lvl7pPr>
              <a:lvl8pPr marL="1500000" indent="-228600" algn="l" defTabSz="914400" rtl="0" eaLnBrk="1" latinLnBrk="0" hangingPunct="1">
                <a:lnSpc>
                  <a:spcPct val="90000"/>
                </a:lnSpc>
                <a:spcBef>
                  <a:spcPts val="200"/>
                </a:spcBef>
                <a:spcAft>
                  <a:spcPts val="400"/>
                </a:spcAft>
                <a:buClr>
                  <a:schemeClr val="accent1"/>
                </a:buClr>
                <a:buFont typeface="Calibri" pitchFamily="34" charset="0"/>
                <a:buChar char="◦"/>
                <a:defRPr sz="14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lvl8pPr>
              <a:lvl9pPr marL="1700000" indent="-228600" algn="l" defTabSz="914400" rtl="0" eaLnBrk="1" latinLnBrk="0" hangingPunct="1">
                <a:lnSpc>
                  <a:spcPct val="90000"/>
                </a:lnSpc>
                <a:spcBef>
                  <a:spcPts val="200"/>
                </a:spcBef>
                <a:spcAft>
                  <a:spcPts val="400"/>
                </a:spcAft>
                <a:buClr>
                  <a:schemeClr val="accent1"/>
                </a:buClr>
                <a:buFont typeface="Calibri" pitchFamily="34" charset="0"/>
                <a:buChar char="◦"/>
                <a:defRPr sz="14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2000">
                  <a:latin typeface="Times New Roman" panose="02020603050405020304" pitchFamily="18" charset="0"/>
                  <a:cs typeface="Times New Roman" panose="02020603050405020304" pitchFamily="18" charset="0"/>
                </a:rPr>
                <a:t>Definição: Medida implícita das expectativas de retornos dos recursos investidos no capital próprio da empresa.</a:t>
              </a:r>
            </a:p>
            <a:p>
              <a:r>
                <a:rPr lang="pt-BR" sz="2000">
                  <a:latin typeface="Times New Roman" panose="02020603050405020304" pitchFamily="18" charset="0"/>
                  <a:cs typeface="Times New Roman" panose="02020603050405020304" pitchFamily="18" charset="0"/>
                </a:rPr>
                <a:t>                                         Capital Asset Pricing Model (CAPM)</a:t>
              </a:r>
            </a:p>
            <a:p>
              <a:pPr algn="ctr"/>
              <a14:m>
                <m:oMath xmlns:m="http://schemas.openxmlformats.org/officeDocument/2006/math">
                  <m:r>
                    <a:rPr lang="pt-BR" sz="2000">
                      <a:latin typeface="Cambria Math" panose="02040503050406030204" pitchFamily="18" charset="0"/>
                    </a:rPr>
                    <m:t>𝐸</m:t>
                  </m:r>
                  <m:d>
                    <m:dPr>
                      <m:begChr m:val="["/>
                      <m:endChr m:val="]"/>
                      <m:ctrlPr>
                        <a:rPr lang="pt-BR" sz="2000" i="1">
                          <a:latin typeface="Cambria Math" panose="02040503050406030204" pitchFamily="18" charset="0"/>
                        </a:rPr>
                      </m:ctrlPr>
                    </m:dPr>
                    <m:e>
                      <m:sSub>
                        <m:sSubPr>
                          <m:ctrlPr>
                            <a:rPr lang="pt-BR" sz="200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pt-BR" sz="2000">
                              <a:latin typeface="Cambria Math" panose="02040503050406030204" pitchFamily="18" charset="0"/>
                            </a:rPr>
                            <m:t>𝑅</m:t>
                          </m:r>
                        </m:e>
                        <m:sub>
                          <m:r>
                            <a:rPr lang="pt-BR" sz="2000">
                              <a:latin typeface="Cambria Math" panose="02040503050406030204" pitchFamily="18" charset="0"/>
                            </a:rPr>
                            <m:t>𝑖</m:t>
                          </m:r>
                          <m:r>
                            <a:rPr lang="pt-BR" sz="2000">
                              <a:latin typeface="Cambria Math" panose="02040503050406030204" pitchFamily="18" charset="0"/>
                            </a:rPr>
                            <m:t>,</m:t>
                          </m:r>
                          <m:r>
                            <a:rPr lang="pt-BR" sz="2000">
                              <a:latin typeface="Cambria Math" panose="02040503050406030204" pitchFamily="18" charset="0"/>
                            </a:rPr>
                            <m:t>𝑡</m:t>
                          </m:r>
                        </m:sub>
                      </m:sSub>
                    </m:e>
                  </m:d>
                  <m:r>
                    <a:rPr lang="pt-BR" sz="2000">
                      <a:latin typeface="Cambria Math" panose="02040503050406030204" pitchFamily="18" charset="0"/>
                    </a:rPr>
                    <m:t>=</m:t>
                  </m:r>
                  <m:sSub>
                    <m:sSubPr>
                      <m:ctrlPr>
                        <a:rPr lang="pt-BR" sz="20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pt-BR" sz="2000">
                          <a:latin typeface="Cambria Math" panose="02040503050406030204" pitchFamily="18" charset="0"/>
                        </a:rPr>
                        <m:t>𝑅</m:t>
                      </m:r>
                    </m:e>
                    <m:sub>
                      <m:r>
                        <a:rPr lang="pt-BR" sz="2000">
                          <a:latin typeface="Cambria Math" panose="02040503050406030204" pitchFamily="18" charset="0"/>
                        </a:rPr>
                        <m:t>𝑓</m:t>
                      </m:r>
                      <m:r>
                        <a:rPr lang="pt-BR" sz="2000">
                          <a:latin typeface="Cambria Math" panose="02040503050406030204" pitchFamily="18" charset="0"/>
                        </a:rPr>
                        <m:t>,</m:t>
                      </m:r>
                      <m:r>
                        <a:rPr lang="pt-BR" sz="2000">
                          <a:latin typeface="Cambria Math" panose="02040503050406030204" pitchFamily="18" charset="0"/>
                        </a:rPr>
                        <m:t>𝑡</m:t>
                      </m:r>
                    </m:sub>
                  </m:sSub>
                  <m:r>
                    <a:rPr lang="pt-BR" sz="2000">
                      <a:latin typeface="Cambria Math" panose="02040503050406030204" pitchFamily="18" charset="0"/>
                    </a:rPr>
                    <m:t>+</m:t>
                  </m:r>
                  <m:sSub>
                    <m:sSubPr>
                      <m:ctrlPr>
                        <a:rPr lang="pt-BR" sz="20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pt-BR" sz="2000">
                          <a:latin typeface="Cambria Math" panose="02040503050406030204" pitchFamily="18" charset="0"/>
                        </a:rPr>
                        <m:t>𝛽</m:t>
                      </m:r>
                    </m:e>
                    <m:sub>
                      <m:r>
                        <a:rPr lang="pt-BR" sz="2000">
                          <a:latin typeface="Cambria Math" panose="02040503050406030204" pitchFamily="18" charset="0"/>
                        </a:rPr>
                        <m:t>𝑖</m:t>
                      </m:r>
                    </m:sub>
                  </m:sSub>
                  <m:d>
                    <m:dPr>
                      <m:ctrlPr>
                        <a:rPr lang="pt-BR" sz="200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pt-BR" sz="2000">
                          <a:latin typeface="Cambria Math" panose="02040503050406030204" pitchFamily="18" charset="0"/>
                        </a:rPr>
                        <m:t>𝐸</m:t>
                      </m:r>
                      <m:d>
                        <m:dPr>
                          <m:begChr m:val="["/>
                          <m:endChr m:val="]"/>
                          <m:ctrlPr>
                            <a:rPr lang="pt-BR" sz="200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pt-BR" sz="2000" i="1">
                                  <a:latin typeface="Cambria Math" panose="02040503050406030204" pitchFamily="18" charset="0"/>
                                </a:rPr>
                              </m:ctrlPr>
                            </m:sSubPr>
                            <m:e>
                              <m:r>
                                <a:rPr lang="pt-BR" sz="2000">
                                  <a:latin typeface="Cambria Math" panose="02040503050406030204" pitchFamily="18" charset="0"/>
                                </a:rPr>
                                <m:t>𝑅</m:t>
                              </m:r>
                            </m:e>
                            <m:sub>
                              <m:r>
                                <a:rPr lang="pt-BR" sz="2000">
                                  <a:latin typeface="Cambria Math" panose="02040503050406030204" pitchFamily="18" charset="0"/>
                                </a:rPr>
                                <m:t>𝑚</m:t>
                              </m:r>
                              <m:r>
                                <a:rPr lang="pt-BR" sz="2000">
                                  <a:latin typeface="Cambria Math" panose="02040503050406030204" pitchFamily="18" charset="0"/>
                                </a:rPr>
                                <m:t>,</m:t>
                              </m:r>
                              <m:r>
                                <a:rPr lang="pt-BR" sz="2000">
                                  <a:latin typeface="Cambria Math" panose="02040503050406030204" pitchFamily="18" charset="0"/>
                                </a:rPr>
                                <m:t>𝑡</m:t>
                              </m:r>
                            </m:sub>
                          </m:sSub>
                        </m:e>
                      </m:d>
                      <m:r>
                        <a:rPr lang="pt-BR" sz="2000">
                          <a:latin typeface="Cambria Math" panose="02040503050406030204" pitchFamily="18" charset="0"/>
                        </a:rPr>
                        <m:t>−</m:t>
                      </m:r>
                      <m:sSub>
                        <m:sSubPr>
                          <m:ctrlPr>
                            <a:rPr lang="pt-BR" sz="200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pt-BR" sz="2000">
                              <a:latin typeface="Cambria Math" panose="02040503050406030204" pitchFamily="18" charset="0"/>
                            </a:rPr>
                            <m:t>𝑅</m:t>
                          </m:r>
                        </m:e>
                        <m:sub>
                          <m:r>
                            <a:rPr lang="pt-BR" sz="2000">
                              <a:latin typeface="Cambria Math" panose="02040503050406030204" pitchFamily="18" charset="0"/>
                            </a:rPr>
                            <m:t>𝑓</m:t>
                          </m:r>
                          <m:r>
                            <a:rPr lang="pt-BR" sz="2000">
                              <a:latin typeface="Cambria Math" panose="02040503050406030204" pitchFamily="18" charset="0"/>
                            </a:rPr>
                            <m:t>,</m:t>
                          </m:r>
                          <m:r>
                            <a:rPr lang="pt-BR" sz="2000">
                              <a:latin typeface="Cambria Math" panose="02040503050406030204" pitchFamily="18" charset="0"/>
                            </a:rPr>
                            <m:t>𝑡</m:t>
                          </m:r>
                        </m:sub>
                      </m:sSub>
                    </m:e>
                  </m:d>
                </m:oMath>
              </a14:m>
              <a:endParaRPr lang="pt-BR" sz="20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pPr marL="0" indent="0" algn="ctr">
                <a:buNone/>
              </a:pPr>
              <a:endParaRPr lang="pt-BR" sz="20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pPr marL="0" indent="0" algn="ctr">
                <a:buNone/>
              </a:pPr>
              <a:r>
                <a:rPr lang="pt-BR" sz="2000">
                  <a:latin typeface="Times New Roman" panose="02020603050405020304" pitchFamily="18" charset="0"/>
                  <a:cs typeface="Times New Roman" panose="02020603050405020304" pitchFamily="18" charset="0"/>
                </a:rPr>
                <a:t>Regressão:</a:t>
              </a:r>
            </a:p>
            <a:p>
              <a:pPr algn="ctr"/>
              <a:r>
                <a:rPr lang="pt-BR" sz="2000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14:m>
                <m:oMath xmlns:m="http://schemas.openxmlformats.org/officeDocument/2006/math">
                  <m:sSub>
                    <m:sSubPr>
                      <m:ctrlPr>
                        <a:rPr lang="pt-BR" sz="20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pt-BR" sz="2000">
                          <a:latin typeface="Cambria Math" panose="02040503050406030204" pitchFamily="18" charset="0"/>
                        </a:rPr>
                        <m:t>             </m:t>
                      </m:r>
                      <m:r>
                        <a:rPr lang="pt-BR" sz="2000">
                          <a:latin typeface="Cambria Math" panose="02040503050406030204" pitchFamily="18" charset="0"/>
                        </a:rPr>
                        <m:t>𝑅</m:t>
                      </m:r>
                    </m:e>
                    <m:sub>
                      <m:r>
                        <a:rPr lang="pt-BR" sz="2000">
                          <a:latin typeface="Cambria Math" panose="02040503050406030204" pitchFamily="18" charset="0"/>
                        </a:rPr>
                        <m:t>𝑖𝑡</m:t>
                      </m:r>
                    </m:sub>
                  </m:sSub>
                  <m:r>
                    <a:rPr lang="pt-BR" sz="2000">
                      <a:latin typeface="Cambria Math" panose="02040503050406030204" pitchFamily="18" charset="0"/>
                    </a:rPr>
                    <m:t>−</m:t>
                  </m:r>
                  <m:sSub>
                    <m:sSubPr>
                      <m:ctrlPr>
                        <a:rPr lang="pt-BR" sz="20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pt-BR" sz="2000">
                          <a:latin typeface="Cambria Math" panose="02040503050406030204" pitchFamily="18" charset="0"/>
                        </a:rPr>
                        <m:t>𝑅</m:t>
                      </m:r>
                    </m:e>
                    <m:sub>
                      <m:r>
                        <a:rPr lang="pt-BR" sz="2000">
                          <a:latin typeface="Cambria Math" panose="02040503050406030204" pitchFamily="18" charset="0"/>
                        </a:rPr>
                        <m:t>𝑓</m:t>
                      </m:r>
                      <m:r>
                        <a:rPr lang="pt-BR" sz="2000">
                          <a:latin typeface="Cambria Math" panose="02040503050406030204" pitchFamily="18" charset="0"/>
                        </a:rPr>
                        <m:t>,</m:t>
                      </m:r>
                      <m:r>
                        <a:rPr lang="pt-BR" sz="2000">
                          <a:latin typeface="Cambria Math" panose="02040503050406030204" pitchFamily="18" charset="0"/>
                        </a:rPr>
                        <m:t>𝑡</m:t>
                      </m:r>
                    </m:sub>
                  </m:sSub>
                  <m:r>
                    <a:rPr lang="pt-BR" sz="2000">
                      <a:latin typeface="Cambria Math" panose="02040503050406030204" pitchFamily="18" charset="0"/>
                    </a:rPr>
                    <m:t>=</m:t>
                  </m:r>
                  <m:r>
                    <m:rPr>
                      <m:sty m:val="p"/>
                    </m:rPr>
                    <a:rPr lang="el-GR" sz="2000">
                      <a:latin typeface="Cambria Math" panose="02040503050406030204" pitchFamily="18" charset="0"/>
                    </a:rPr>
                    <m:t>α</m:t>
                  </m:r>
                  <m:r>
                    <a:rPr lang="pt-BR" sz="2000">
                      <a:latin typeface="Cambria Math" panose="02040503050406030204" pitchFamily="18" charset="0"/>
                    </a:rPr>
                    <m:t>+</m:t>
                  </m:r>
                  <m:sSub>
                    <m:sSubPr>
                      <m:ctrlPr>
                        <a:rPr lang="pt-BR" sz="20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pt-BR" sz="2000">
                          <a:latin typeface="Cambria Math" panose="02040503050406030204" pitchFamily="18" charset="0"/>
                        </a:rPr>
                        <m:t>𝛽</m:t>
                      </m:r>
                    </m:e>
                    <m:sub>
                      <m:r>
                        <a:rPr lang="pt-BR" sz="2000">
                          <a:latin typeface="Cambria Math" panose="02040503050406030204" pitchFamily="18" charset="0"/>
                        </a:rPr>
                        <m:t>𝑖</m:t>
                      </m:r>
                    </m:sub>
                  </m:sSub>
                </m:oMath>
              </a14:m>
              <a:r>
                <a:rPr lang="pt-BR" sz="2000">
                  <a:latin typeface="Times New Roman" panose="02020603050405020304" pitchFamily="18" charset="0"/>
                  <a:cs typeface="Times New Roman" panose="02020603050405020304" pitchFamily="18" charset="0"/>
                </a:rPr>
                <a:t>(</a:t>
              </a:r>
              <a14:m>
                <m:oMath xmlns:m="http://schemas.openxmlformats.org/officeDocument/2006/math">
                  <m:sSub>
                    <m:sSubPr>
                      <m:ctrlPr>
                        <a:rPr lang="pt-BR" sz="20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pt-BR" sz="2000">
                          <a:latin typeface="Cambria Math" panose="02040503050406030204" pitchFamily="18" charset="0"/>
                        </a:rPr>
                        <m:t>𝑅</m:t>
                      </m:r>
                    </m:e>
                    <m:sub>
                      <m:r>
                        <a:rPr lang="pt-BR" sz="2000">
                          <a:latin typeface="Cambria Math" panose="02040503050406030204" pitchFamily="18" charset="0"/>
                        </a:rPr>
                        <m:t>𝑚</m:t>
                      </m:r>
                      <m:r>
                        <a:rPr lang="pt-BR" sz="2000">
                          <a:latin typeface="Cambria Math" panose="02040503050406030204" pitchFamily="18" charset="0"/>
                        </a:rPr>
                        <m:t>,</m:t>
                      </m:r>
                      <m:r>
                        <a:rPr lang="pt-BR" sz="2000">
                          <a:latin typeface="Cambria Math" panose="02040503050406030204" pitchFamily="18" charset="0"/>
                        </a:rPr>
                        <m:t>𝑡</m:t>
                      </m:r>
                    </m:sub>
                  </m:sSub>
                </m:oMath>
              </a14:m>
              <a:r>
                <a:rPr lang="pt-BR" sz="2000">
                  <a:latin typeface="Times New Roman" panose="02020603050405020304" pitchFamily="18" charset="0"/>
                  <a:cs typeface="Times New Roman" panose="02020603050405020304" pitchFamily="18" charset="0"/>
                </a:rPr>
                <a:t>- </a:t>
              </a:r>
              <a14:m>
                <m:oMath xmlns:m="http://schemas.openxmlformats.org/officeDocument/2006/math">
                  <m:sSub>
                    <m:sSubPr>
                      <m:ctrlPr>
                        <a:rPr lang="pt-BR" sz="20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pt-BR" sz="2000">
                          <a:latin typeface="Cambria Math" panose="02040503050406030204" pitchFamily="18" charset="0"/>
                        </a:rPr>
                        <m:t>𝑅</m:t>
                      </m:r>
                    </m:e>
                    <m:sub>
                      <m:r>
                        <a:rPr lang="pt-BR" sz="2000">
                          <a:latin typeface="Cambria Math" panose="02040503050406030204" pitchFamily="18" charset="0"/>
                        </a:rPr>
                        <m:t>𝑓</m:t>
                      </m:r>
                      <m:r>
                        <a:rPr lang="pt-BR" sz="2000">
                          <a:latin typeface="Cambria Math" panose="02040503050406030204" pitchFamily="18" charset="0"/>
                        </a:rPr>
                        <m:t>,</m:t>
                      </m:r>
                      <m:r>
                        <a:rPr lang="pt-BR" sz="2000">
                          <a:latin typeface="Cambria Math" panose="02040503050406030204" pitchFamily="18" charset="0"/>
                        </a:rPr>
                        <m:t>𝑡</m:t>
                      </m:r>
                    </m:sub>
                  </m:sSub>
                  <m:r>
                    <a:rPr lang="pt-BR" sz="2000">
                      <a:latin typeface="Cambria Math" panose="02040503050406030204" pitchFamily="18" charset="0"/>
                    </a:rPr>
                    <m:t>)+</m:t>
                  </m:r>
                </m:oMath>
              </a14:m>
              <a:r>
                <a:rPr lang="pt-BR" sz="2000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14:m>
                <m:oMath xmlns:m="http://schemas.openxmlformats.org/officeDocument/2006/math">
                  <m:sSub>
                    <m:sSubPr>
                      <m:ctrlPr>
                        <a:rPr lang="pt-BR" sz="20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m:rPr>
                          <m:sty m:val="p"/>
                        </m:rPr>
                        <a:rPr lang="el-GR" sz="2000">
                          <a:latin typeface="Cambria Math" panose="02040503050406030204" pitchFamily="18" charset="0"/>
                        </a:rPr>
                        <m:t>ε</m:t>
                      </m:r>
                    </m:e>
                    <m:sub>
                      <m:r>
                        <a:rPr lang="pt-BR" sz="2000">
                          <a:latin typeface="Cambria Math" panose="02040503050406030204" pitchFamily="18" charset="0"/>
                        </a:rPr>
                        <m:t>𝑡</m:t>
                      </m:r>
                    </m:sub>
                  </m:sSub>
                </m:oMath>
              </a14:m>
              <a:endParaRPr lang="pt-BR" sz="20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endParaRPr lang="pt-BR" sz="2400"/>
            </a:p>
          </xdr:txBody>
        </xdr:sp>
      </mc:Choice>
      <mc:Fallback xmlns="">
        <xdr:sp macro="" textlink="">
          <xdr:nvSpPr>
            <xdr:cNvPr id="3" name="Espaço Reservado para Conteúdo 2">
              <a:extLst>
                <a:ext uri="{FF2B5EF4-FFF2-40B4-BE49-F238E27FC236}">
                  <a16:creationId xmlns:a16="http://schemas.microsoft.com/office/drawing/2014/main" id="{5E02E03B-5A19-410F-9012-A253D0800FDF}"/>
                </a:ext>
              </a:extLst>
            </xdr:cNvPr>
            <xdr:cNvSpPr>
              <a:spLocks noGrp="1"/>
            </xdr:cNvSpPr>
          </xdr:nvSpPr>
          <xdr:spPr>
            <a:xfrm>
              <a:off x="0" y="761999"/>
              <a:ext cx="10058400" cy="3248025"/>
            </a:xfrm>
            <a:prstGeom prst="rect">
              <a:avLst/>
            </a:prstGeom>
          </xdr:spPr>
          <xdr:txBody>
            <a:bodyPr vert="horz" wrap="square" lIns="0" tIns="45720" rIns="0" bIns="45720" rtlCol="0">
              <a:normAutofit/>
            </a:bodyPr>
            <a:lstStyle>
              <a:lvl1pPr marL="91440" indent="-91440" algn="l" defTabSz="914400" rtl="0" eaLnBrk="1" latinLnBrk="0" hangingPunct="1">
                <a:lnSpc>
                  <a:spcPct val="90000"/>
                </a:lnSpc>
                <a:spcBef>
                  <a:spcPts val="1200"/>
                </a:spcBef>
                <a:spcAft>
                  <a:spcPts val="200"/>
                </a:spcAft>
                <a:buClr>
                  <a:schemeClr val="accent1"/>
                </a:buClr>
                <a:buSzPct val="100000"/>
                <a:buFont typeface="Calibri" panose="020F0502020204030204" pitchFamily="34" charset="0"/>
                <a:buChar char=" "/>
                <a:defRPr sz="20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lvl1pPr>
              <a:lvl2pPr marL="384048" indent="-182880" algn="l" defTabSz="914400" rtl="0" eaLnBrk="1" latinLnBrk="0" hangingPunct="1">
                <a:lnSpc>
                  <a:spcPct val="90000"/>
                </a:lnSpc>
                <a:spcBef>
                  <a:spcPts val="200"/>
                </a:spcBef>
                <a:spcAft>
                  <a:spcPts val="400"/>
                </a:spcAft>
                <a:buClr>
                  <a:schemeClr val="accent1"/>
                </a:buClr>
                <a:buFont typeface="Calibri" pitchFamily="34" charset="0"/>
                <a:buChar char="◦"/>
                <a:defRPr sz="18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lvl2pPr>
              <a:lvl3pPr marL="566928" indent="-182880" algn="l" defTabSz="914400" rtl="0" eaLnBrk="1" latinLnBrk="0" hangingPunct="1">
                <a:lnSpc>
                  <a:spcPct val="90000"/>
                </a:lnSpc>
                <a:spcBef>
                  <a:spcPts val="200"/>
                </a:spcBef>
                <a:spcAft>
                  <a:spcPts val="400"/>
                </a:spcAft>
                <a:buClr>
                  <a:schemeClr val="accent1"/>
                </a:buClr>
                <a:buFont typeface="Calibri" pitchFamily="34" charset="0"/>
                <a:buChar char="◦"/>
                <a:defRPr sz="14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lvl3pPr>
              <a:lvl4pPr marL="749808" indent="-182880" algn="l" defTabSz="914400" rtl="0" eaLnBrk="1" latinLnBrk="0" hangingPunct="1">
                <a:lnSpc>
                  <a:spcPct val="90000"/>
                </a:lnSpc>
                <a:spcBef>
                  <a:spcPts val="200"/>
                </a:spcBef>
                <a:spcAft>
                  <a:spcPts val="400"/>
                </a:spcAft>
                <a:buClr>
                  <a:schemeClr val="accent1"/>
                </a:buClr>
                <a:buFont typeface="Calibri" pitchFamily="34" charset="0"/>
                <a:buChar char="◦"/>
                <a:defRPr sz="14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lvl4pPr>
              <a:lvl5pPr marL="932688" indent="-182880" algn="l" defTabSz="914400" rtl="0" eaLnBrk="1" latinLnBrk="0" hangingPunct="1">
                <a:lnSpc>
                  <a:spcPct val="90000"/>
                </a:lnSpc>
                <a:spcBef>
                  <a:spcPts val="200"/>
                </a:spcBef>
                <a:spcAft>
                  <a:spcPts val="400"/>
                </a:spcAft>
                <a:buClr>
                  <a:schemeClr val="accent1"/>
                </a:buClr>
                <a:buFont typeface="Calibri" pitchFamily="34" charset="0"/>
                <a:buChar char="◦"/>
                <a:defRPr sz="14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lvl5pPr>
              <a:lvl6pPr marL="1100000" indent="-228600" algn="l" defTabSz="914400" rtl="0" eaLnBrk="1" latinLnBrk="0" hangingPunct="1">
                <a:lnSpc>
                  <a:spcPct val="90000"/>
                </a:lnSpc>
                <a:spcBef>
                  <a:spcPts val="200"/>
                </a:spcBef>
                <a:spcAft>
                  <a:spcPts val="400"/>
                </a:spcAft>
                <a:buClr>
                  <a:schemeClr val="accent1"/>
                </a:buClr>
                <a:buFont typeface="Calibri" pitchFamily="34" charset="0"/>
                <a:buChar char="◦"/>
                <a:defRPr sz="14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lvl6pPr>
              <a:lvl7pPr marL="1300000" indent="-228600" algn="l" defTabSz="914400" rtl="0" eaLnBrk="1" latinLnBrk="0" hangingPunct="1">
                <a:lnSpc>
                  <a:spcPct val="90000"/>
                </a:lnSpc>
                <a:spcBef>
                  <a:spcPts val="200"/>
                </a:spcBef>
                <a:spcAft>
                  <a:spcPts val="400"/>
                </a:spcAft>
                <a:buClr>
                  <a:schemeClr val="accent1"/>
                </a:buClr>
                <a:buFont typeface="Calibri" pitchFamily="34" charset="0"/>
                <a:buChar char="◦"/>
                <a:defRPr sz="14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lvl7pPr>
              <a:lvl8pPr marL="1500000" indent="-228600" algn="l" defTabSz="914400" rtl="0" eaLnBrk="1" latinLnBrk="0" hangingPunct="1">
                <a:lnSpc>
                  <a:spcPct val="90000"/>
                </a:lnSpc>
                <a:spcBef>
                  <a:spcPts val="200"/>
                </a:spcBef>
                <a:spcAft>
                  <a:spcPts val="400"/>
                </a:spcAft>
                <a:buClr>
                  <a:schemeClr val="accent1"/>
                </a:buClr>
                <a:buFont typeface="Calibri" pitchFamily="34" charset="0"/>
                <a:buChar char="◦"/>
                <a:defRPr sz="14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lvl8pPr>
              <a:lvl9pPr marL="1700000" indent="-228600" algn="l" defTabSz="914400" rtl="0" eaLnBrk="1" latinLnBrk="0" hangingPunct="1">
                <a:lnSpc>
                  <a:spcPct val="90000"/>
                </a:lnSpc>
                <a:spcBef>
                  <a:spcPts val="200"/>
                </a:spcBef>
                <a:spcAft>
                  <a:spcPts val="400"/>
                </a:spcAft>
                <a:buClr>
                  <a:schemeClr val="accent1"/>
                </a:buClr>
                <a:buFont typeface="Calibri" pitchFamily="34" charset="0"/>
                <a:buChar char="◦"/>
                <a:defRPr sz="14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2000">
                  <a:latin typeface="Times New Roman" panose="02020603050405020304" pitchFamily="18" charset="0"/>
                  <a:cs typeface="Times New Roman" panose="02020603050405020304" pitchFamily="18" charset="0"/>
                </a:rPr>
                <a:t>Definição: Medida implícita das expectativas de retornos dos recursos investidos no capital próprio da empresa.</a:t>
              </a:r>
            </a:p>
            <a:p>
              <a:r>
                <a:rPr lang="pt-BR" sz="2000">
                  <a:latin typeface="Times New Roman" panose="02020603050405020304" pitchFamily="18" charset="0"/>
                  <a:cs typeface="Times New Roman" panose="02020603050405020304" pitchFamily="18" charset="0"/>
                </a:rPr>
                <a:t>                                         Capital Asset Pricing Model (CAPM)</a:t>
              </a:r>
            </a:p>
            <a:p>
              <a:pPr algn="ctr"/>
              <a:r>
                <a:rPr lang="pt-BR" sz="2000" i="0">
                  <a:latin typeface="Cambria Math" panose="02040503050406030204" pitchFamily="18" charset="0"/>
                </a:rPr>
                <a:t>𝐸[𝑅_(𝑖,𝑡) ]=𝑅_(𝑓,𝑡)+𝛽_𝑖 (𝐸[𝑅_(𝑚,𝑡) ]−𝑅_(𝑓,𝑡) )</a:t>
              </a:r>
              <a:endParaRPr lang="pt-BR" sz="20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pPr marL="0" indent="0" algn="ctr">
                <a:buNone/>
              </a:pPr>
              <a:endParaRPr lang="pt-BR" sz="20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pPr marL="0" indent="0" algn="ctr">
                <a:buNone/>
              </a:pPr>
              <a:r>
                <a:rPr lang="pt-BR" sz="2000">
                  <a:latin typeface="Times New Roman" panose="02020603050405020304" pitchFamily="18" charset="0"/>
                  <a:cs typeface="Times New Roman" panose="02020603050405020304" pitchFamily="18" charset="0"/>
                </a:rPr>
                <a:t>Regressão:</a:t>
              </a:r>
            </a:p>
            <a:p>
              <a:pPr algn="ctr"/>
              <a:r>
                <a:rPr lang="pt-BR" sz="2000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pt-BR" sz="2000" i="0">
                  <a:latin typeface="Cambria Math" panose="02040503050406030204" pitchFamily="18" charset="0"/>
                </a:rPr>
                <a:t>〖             𝑅〗_𝑖𝑡−𝑅_(𝑓,𝑡)=</a:t>
              </a:r>
              <a:r>
                <a:rPr lang="el-GR" sz="2000" i="0">
                  <a:latin typeface="Cambria Math" panose="02040503050406030204" pitchFamily="18" charset="0"/>
                </a:rPr>
                <a:t>α</a:t>
              </a:r>
              <a:r>
                <a:rPr lang="pt-BR" sz="2000" i="0">
                  <a:latin typeface="Cambria Math" panose="02040503050406030204" pitchFamily="18" charset="0"/>
                </a:rPr>
                <a:t>+𝛽_𝑖</a:t>
              </a:r>
              <a:r>
                <a:rPr lang="pt-BR" sz="2000">
                  <a:latin typeface="Times New Roman" panose="02020603050405020304" pitchFamily="18" charset="0"/>
                  <a:cs typeface="Times New Roman" panose="02020603050405020304" pitchFamily="18" charset="0"/>
                </a:rPr>
                <a:t>(</a:t>
              </a:r>
              <a:r>
                <a:rPr lang="pt-BR" sz="2000" i="0">
                  <a:latin typeface="Cambria Math" panose="02040503050406030204" pitchFamily="18" charset="0"/>
                </a:rPr>
                <a:t>𝑅_(𝑚,𝑡)</a:t>
              </a:r>
              <a:r>
                <a:rPr lang="pt-BR" sz="2000">
                  <a:latin typeface="Times New Roman" panose="02020603050405020304" pitchFamily="18" charset="0"/>
                  <a:cs typeface="Times New Roman" panose="02020603050405020304" pitchFamily="18" charset="0"/>
                </a:rPr>
                <a:t>- </a:t>
              </a:r>
              <a:r>
                <a:rPr lang="pt-BR" sz="2000" i="0">
                  <a:latin typeface="Cambria Math" panose="02040503050406030204" pitchFamily="18" charset="0"/>
                </a:rPr>
                <a:t>𝑅_(𝑓,𝑡))+</a:t>
              </a:r>
              <a:r>
                <a:rPr lang="pt-BR" sz="2000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l-GR" sz="2000" i="0">
                  <a:latin typeface="Cambria Math" panose="02040503050406030204" pitchFamily="18" charset="0"/>
                </a:rPr>
                <a:t>ε</a:t>
              </a:r>
              <a:r>
                <a:rPr lang="pt-BR" sz="2000" i="0">
                  <a:latin typeface="Cambria Math" panose="02040503050406030204" pitchFamily="18" charset="0"/>
                </a:rPr>
                <a:t>_𝑡</a:t>
              </a:r>
              <a:endParaRPr lang="pt-BR" sz="20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endParaRPr lang="pt-BR" sz="2400"/>
            </a:p>
          </xdr:txBody>
        </xdr:sp>
      </mc:Fallback>
    </mc:AlternateContent>
    <xdr:clientData/>
  </xdr:twoCellAnchor>
  <xdr:twoCellAnchor>
    <xdr:from>
      <xdr:col>0</xdr:col>
      <xdr:colOff>85725</xdr:colOff>
      <xdr:row>0</xdr:row>
      <xdr:rowOff>0</xdr:rowOff>
    </xdr:from>
    <xdr:to>
      <xdr:col>16</xdr:col>
      <xdr:colOff>390525</xdr:colOff>
      <xdr:row>3</xdr:row>
      <xdr:rowOff>180975</xdr:rowOff>
    </xdr:to>
    <xdr:sp macro="" textlink="">
      <xdr:nvSpPr>
        <xdr:cNvPr id="5" name="Título 1">
          <a:extLst>
            <a:ext uri="{FF2B5EF4-FFF2-40B4-BE49-F238E27FC236}">
              <a16:creationId xmlns:a16="http://schemas.microsoft.com/office/drawing/2014/main" id="{87B22DCB-B012-4755-A029-014A4F298FF2}"/>
            </a:ext>
          </a:extLst>
        </xdr:cNvPr>
        <xdr:cNvSpPr>
          <a:spLocks noGrp="1"/>
        </xdr:cNvSpPr>
      </xdr:nvSpPr>
      <xdr:spPr>
        <a:xfrm>
          <a:off x="85725" y="0"/>
          <a:ext cx="10058400" cy="752475"/>
        </a:xfrm>
        <a:prstGeom prst="rect">
          <a:avLst/>
        </a:prstGeom>
      </xdr:spPr>
      <xdr:txBody>
        <a:bodyPr vert="horz" wrap="square" lIns="91440" tIns="45720" rIns="91440" bIns="45720" rtlCol="0" anchor="b">
          <a:normAutofit/>
        </a:bodyPr>
        <a:lstStyle>
          <a:lvl1pPr algn="l" defTabSz="914400" rtl="0" eaLnBrk="1" latinLnBrk="0" hangingPunct="1">
            <a:lnSpc>
              <a:spcPct val="85000"/>
            </a:lnSpc>
            <a:spcBef>
              <a:spcPct val="0"/>
            </a:spcBef>
            <a:buNone/>
            <a:defRPr sz="4800" kern="1200" spc="-50" baseline="0">
              <a:solidFill>
                <a:schemeClr val="tx1">
                  <a:lumMod val="75000"/>
                  <a:lumOff val="25000"/>
                </a:schemeClr>
              </a:solidFill>
              <a:latin typeface="+mj-lt"/>
              <a:ea typeface="+mj-ea"/>
              <a:cs typeface="+mj-cs"/>
            </a:defRPr>
          </a:lvl1pPr>
        </a:lstStyle>
        <a:p>
          <a:r>
            <a:rPr lang="pt-BR" sz="3500"/>
            <a:t>Custo de Capital Próprio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590550</xdr:colOff>
      <xdr:row>9</xdr:row>
      <xdr:rowOff>14287</xdr:rowOff>
    </xdr:from>
    <xdr:to>
      <xdr:col>16</xdr:col>
      <xdr:colOff>323850</xdr:colOff>
      <xdr:row>23</xdr:row>
      <xdr:rowOff>90487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0F43313-8AF6-4152-8B64-668E6A3966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180975</xdr:rowOff>
    </xdr:from>
    <xdr:to>
      <xdr:col>10</xdr:col>
      <xdr:colOff>447675</xdr:colOff>
      <xdr:row>13</xdr:row>
      <xdr:rowOff>152401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Espaço Reservado para Conteúdo 2">
              <a:extLst>
                <a:ext uri="{FF2B5EF4-FFF2-40B4-BE49-F238E27FC236}">
                  <a16:creationId xmlns:a16="http://schemas.microsoft.com/office/drawing/2014/main" id="{1DAF2C7E-5868-4D5F-81E8-3F1067784F0B}"/>
                </a:ext>
              </a:extLst>
            </xdr:cNvPr>
            <xdr:cNvSpPr>
              <a:spLocks noGrp="1"/>
            </xdr:cNvSpPr>
          </xdr:nvSpPr>
          <xdr:spPr>
            <a:xfrm>
              <a:off x="0" y="561975"/>
              <a:ext cx="6543675" cy="2066926"/>
            </a:xfrm>
            <a:prstGeom prst="rect">
              <a:avLst/>
            </a:prstGeom>
          </xdr:spPr>
          <xdr:txBody>
            <a:bodyPr vert="horz" wrap="square" lIns="0" tIns="45720" rIns="0" bIns="45720" rtlCol="0">
              <a:normAutofit/>
            </a:bodyPr>
            <a:lstStyle>
              <a:lvl1pPr marL="91440" indent="-91440" algn="l" defTabSz="914400" rtl="0" eaLnBrk="1" latinLnBrk="0" hangingPunct="1">
                <a:lnSpc>
                  <a:spcPct val="90000"/>
                </a:lnSpc>
                <a:spcBef>
                  <a:spcPts val="1200"/>
                </a:spcBef>
                <a:spcAft>
                  <a:spcPts val="200"/>
                </a:spcAft>
                <a:buClr>
                  <a:schemeClr val="accent1"/>
                </a:buClr>
                <a:buSzPct val="100000"/>
                <a:buFont typeface="Calibri" panose="020F0502020204030204" pitchFamily="34" charset="0"/>
                <a:buChar char=" "/>
                <a:defRPr sz="20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lvl1pPr>
              <a:lvl2pPr marL="384048" indent="-182880" algn="l" defTabSz="914400" rtl="0" eaLnBrk="1" latinLnBrk="0" hangingPunct="1">
                <a:lnSpc>
                  <a:spcPct val="90000"/>
                </a:lnSpc>
                <a:spcBef>
                  <a:spcPts val="200"/>
                </a:spcBef>
                <a:spcAft>
                  <a:spcPts val="400"/>
                </a:spcAft>
                <a:buClr>
                  <a:schemeClr val="accent1"/>
                </a:buClr>
                <a:buFont typeface="Calibri" pitchFamily="34" charset="0"/>
                <a:buChar char="◦"/>
                <a:defRPr sz="18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lvl2pPr>
              <a:lvl3pPr marL="566928" indent="-182880" algn="l" defTabSz="914400" rtl="0" eaLnBrk="1" latinLnBrk="0" hangingPunct="1">
                <a:lnSpc>
                  <a:spcPct val="90000"/>
                </a:lnSpc>
                <a:spcBef>
                  <a:spcPts val="200"/>
                </a:spcBef>
                <a:spcAft>
                  <a:spcPts val="400"/>
                </a:spcAft>
                <a:buClr>
                  <a:schemeClr val="accent1"/>
                </a:buClr>
                <a:buFont typeface="Calibri" pitchFamily="34" charset="0"/>
                <a:buChar char="◦"/>
                <a:defRPr sz="14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lvl3pPr>
              <a:lvl4pPr marL="749808" indent="-182880" algn="l" defTabSz="914400" rtl="0" eaLnBrk="1" latinLnBrk="0" hangingPunct="1">
                <a:lnSpc>
                  <a:spcPct val="90000"/>
                </a:lnSpc>
                <a:spcBef>
                  <a:spcPts val="200"/>
                </a:spcBef>
                <a:spcAft>
                  <a:spcPts val="400"/>
                </a:spcAft>
                <a:buClr>
                  <a:schemeClr val="accent1"/>
                </a:buClr>
                <a:buFont typeface="Calibri" pitchFamily="34" charset="0"/>
                <a:buChar char="◦"/>
                <a:defRPr sz="14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lvl4pPr>
              <a:lvl5pPr marL="932688" indent="-182880" algn="l" defTabSz="914400" rtl="0" eaLnBrk="1" latinLnBrk="0" hangingPunct="1">
                <a:lnSpc>
                  <a:spcPct val="90000"/>
                </a:lnSpc>
                <a:spcBef>
                  <a:spcPts val="200"/>
                </a:spcBef>
                <a:spcAft>
                  <a:spcPts val="400"/>
                </a:spcAft>
                <a:buClr>
                  <a:schemeClr val="accent1"/>
                </a:buClr>
                <a:buFont typeface="Calibri" pitchFamily="34" charset="0"/>
                <a:buChar char="◦"/>
                <a:defRPr sz="14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lvl5pPr>
              <a:lvl6pPr marL="1100000" indent="-228600" algn="l" defTabSz="914400" rtl="0" eaLnBrk="1" latinLnBrk="0" hangingPunct="1">
                <a:lnSpc>
                  <a:spcPct val="90000"/>
                </a:lnSpc>
                <a:spcBef>
                  <a:spcPts val="200"/>
                </a:spcBef>
                <a:spcAft>
                  <a:spcPts val="400"/>
                </a:spcAft>
                <a:buClr>
                  <a:schemeClr val="accent1"/>
                </a:buClr>
                <a:buFont typeface="Calibri" pitchFamily="34" charset="0"/>
                <a:buChar char="◦"/>
                <a:defRPr sz="14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lvl6pPr>
              <a:lvl7pPr marL="1300000" indent="-228600" algn="l" defTabSz="914400" rtl="0" eaLnBrk="1" latinLnBrk="0" hangingPunct="1">
                <a:lnSpc>
                  <a:spcPct val="90000"/>
                </a:lnSpc>
                <a:spcBef>
                  <a:spcPts val="200"/>
                </a:spcBef>
                <a:spcAft>
                  <a:spcPts val="400"/>
                </a:spcAft>
                <a:buClr>
                  <a:schemeClr val="accent1"/>
                </a:buClr>
                <a:buFont typeface="Calibri" pitchFamily="34" charset="0"/>
                <a:buChar char="◦"/>
                <a:defRPr sz="14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lvl7pPr>
              <a:lvl8pPr marL="1500000" indent="-228600" algn="l" defTabSz="914400" rtl="0" eaLnBrk="1" latinLnBrk="0" hangingPunct="1">
                <a:lnSpc>
                  <a:spcPct val="90000"/>
                </a:lnSpc>
                <a:spcBef>
                  <a:spcPts val="200"/>
                </a:spcBef>
                <a:spcAft>
                  <a:spcPts val="400"/>
                </a:spcAft>
                <a:buClr>
                  <a:schemeClr val="accent1"/>
                </a:buClr>
                <a:buFont typeface="Calibri" pitchFamily="34" charset="0"/>
                <a:buChar char="◦"/>
                <a:defRPr sz="14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lvl8pPr>
              <a:lvl9pPr marL="1700000" indent="-228600" algn="l" defTabSz="914400" rtl="0" eaLnBrk="1" latinLnBrk="0" hangingPunct="1">
                <a:lnSpc>
                  <a:spcPct val="90000"/>
                </a:lnSpc>
                <a:spcBef>
                  <a:spcPts val="200"/>
                </a:spcBef>
                <a:spcAft>
                  <a:spcPts val="400"/>
                </a:spcAft>
                <a:buClr>
                  <a:schemeClr val="accent1"/>
                </a:buClr>
                <a:buFont typeface="Calibri" pitchFamily="34" charset="0"/>
                <a:buChar char="◦"/>
                <a:defRPr sz="14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2000">
                  <a:latin typeface="Times New Roman" panose="02020603050405020304" pitchFamily="18" charset="0"/>
                  <a:cs typeface="Times New Roman" panose="02020603050405020304" pitchFamily="18" charset="0"/>
                </a:rPr>
                <a:t>Formulação</a:t>
              </a:r>
            </a:p>
            <a:p>
              <a14:m>
                <m:oMath xmlns:m="http://schemas.openxmlformats.org/officeDocument/2006/math">
                  <m:r>
                    <m:rPr>
                      <m:sty m:val="p"/>
                    </m:rPr>
                    <a:rPr lang="el-GR" sz="2000">
                      <a:latin typeface="Cambria Math" panose="02040503050406030204" pitchFamily="18" charset="0"/>
                    </a:rPr>
                    <m:t>β</m:t>
                  </m:r>
                  <m:r>
                    <a:rPr lang="pt-BR" sz="2000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pt-BR" sz="20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pt-BR" sz="200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pt-BR" sz="2000">
                              <a:latin typeface="Cambria Math" panose="02040503050406030204" pitchFamily="18" charset="0"/>
                            </a:rPr>
                            <m:t>𝐶𝑜𝑣𝑎𝑟𝑖</m:t>
                          </m:r>
                          <m:r>
                            <a:rPr lang="pt-BR" sz="2000">
                              <a:latin typeface="Cambria Math" panose="02040503050406030204" pitchFamily="18" charset="0"/>
                            </a:rPr>
                            <m:t>â</m:t>
                          </m:r>
                          <m:r>
                            <a:rPr lang="pt-BR" sz="2000">
                              <a:latin typeface="Cambria Math" panose="02040503050406030204" pitchFamily="18" charset="0"/>
                            </a:rPr>
                            <m:t>𝑛𝑐𝑖𝑎</m:t>
                          </m:r>
                        </m:e>
                        <m:sub>
                          <m:r>
                            <a:rPr lang="pt-BR" sz="2000">
                              <a:latin typeface="Cambria Math" panose="02040503050406030204" pitchFamily="18" charset="0"/>
                            </a:rPr>
                            <m:t>𝐴</m:t>
                          </m:r>
                          <m:r>
                            <a:rPr lang="pt-BR" sz="2000">
                              <a:latin typeface="Cambria Math" panose="02040503050406030204" pitchFamily="18" charset="0"/>
                            </a:rPr>
                            <m:t>,</m:t>
                          </m:r>
                          <m:r>
                            <a:rPr lang="pt-BR" sz="2000">
                              <a:latin typeface="Cambria Math" panose="02040503050406030204" pitchFamily="18" charset="0"/>
                            </a:rPr>
                            <m:t>𝑀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pt-BR" sz="200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pt-BR" sz="2000">
                              <a:latin typeface="Cambria Math" panose="02040503050406030204" pitchFamily="18" charset="0"/>
                            </a:rPr>
                            <m:t>𝑉𝐴𝑅</m:t>
                          </m:r>
                        </m:e>
                        <m:sub>
                          <m:r>
                            <a:rPr lang="pt-BR" sz="2000">
                              <a:latin typeface="Cambria Math" panose="02040503050406030204" pitchFamily="18" charset="0"/>
                            </a:rPr>
                            <m:t>𝑀</m:t>
                          </m:r>
                        </m:sub>
                      </m:sSub>
                    </m:den>
                  </m:f>
                </m:oMath>
              </a14:m>
              <a:endParaRPr lang="pt-BR" sz="20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endParaRPr lang="pt-BR" sz="20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r>
                <a:rPr lang="pt-BR" sz="2000">
                  <a:latin typeface="Times New Roman" panose="02020603050405020304" pitchFamily="18" charset="0"/>
                  <a:cs typeface="Times New Roman" panose="02020603050405020304" pitchFamily="18" charset="0"/>
                </a:rPr>
                <a:t>Beta &gt;1 ativos mais arriscados que a carteira de mercado</a:t>
              </a:r>
            </a:p>
            <a:p>
              <a:r>
                <a:rPr lang="pt-BR" sz="2000">
                  <a:latin typeface="Times New Roman" panose="02020603050405020304" pitchFamily="18" charset="0"/>
                  <a:cs typeface="Times New Roman" panose="02020603050405020304" pitchFamily="18" charset="0"/>
                </a:rPr>
                <a:t>Beta =1 ativos de risco igual a carteira de mercado</a:t>
              </a:r>
            </a:p>
            <a:p>
              <a:r>
                <a:rPr lang="pt-BR" sz="2000">
                  <a:latin typeface="Times New Roman" panose="02020603050405020304" pitchFamily="18" charset="0"/>
                  <a:cs typeface="Times New Roman" panose="02020603050405020304" pitchFamily="18" charset="0"/>
                </a:rPr>
                <a:t>Beta&lt;1 ativos menos arriscados que a carteira de mercado</a:t>
              </a:r>
            </a:p>
          </xdr:txBody>
        </xdr:sp>
      </mc:Choice>
      <mc:Fallback xmlns="">
        <xdr:sp macro="" textlink="">
          <xdr:nvSpPr>
            <xdr:cNvPr id="2" name="Espaço Reservado para Conteúdo 2">
              <a:extLst>
                <a:ext uri="{FF2B5EF4-FFF2-40B4-BE49-F238E27FC236}">
                  <a16:creationId xmlns:a16="http://schemas.microsoft.com/office/drawing/2014/main" id="{1DAF2C7E-5868-4D5F-81E8-3F1067784F0B}"/>
                </a:ext>
              </a:extLst>
            </xdr:cNvPr>
            <xdr:cNvSpPr>
              <a:spLocks noGrp="1"/>
            </xdr:cNvSpPr>
          </xdr:nvSpPr>
          <xdr:spPr>
            <a:xfrm>
              <a:off x="0" y="561975"/>
              <a:ext cx="6543675" cy="2066926"/>
            </a:xfrm>
            <a:prstGeom prst="rect">
              <a:avLst/>
            </a:prstGeom>
          </xdr:spPr>
          <xdr:txBody>
            <a:bodyPr vert="horz" wrap="square" lIns="0" tIns="45720" rIns="0" bIns="45720" rtlCol="0">
              <a:normAutofit/>
            </a:bodyPr>
            <a:lstStyle>
              <a:lvl1pPr marL="91440" indent="-91440" algn="l" defTabSz="914400" rtl="0" eaLnBrk="1" latinLnBrk="0" hangingPunct="1">
                <a:lnSpc>
                  <a:spcPct val="90000"/>
                </a:lnSpc>
                <a:spcBef>
                  <a:spcPts val="1200"/>
                </a:spcBef>
                <a:spcAft>
                  <a:spcPts val="200"/>
                </a:spcAft>
                <a:buClr>
                  <a:schemeClr val="accent1"/>
                </a:buClr>
                <a:buSzPct val="100000"/>
                <a:buFont typeface="Calibri" panose="020F0502020204030204" pitchFamily="34" charset="0"/>
                <a:buChar char=" "/>
                <a:defRPr sz="20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lvl1pPr>
              <a:lvl2pPr marL="384048" indent="-182880" algn="l" defTabSz="914400" rtl="0" eaLnBrk="1" latinLnBrk="0" hangingPunct="1">
                <a:lnSpc>
                  <a:spcPct val="90000"/>
                </a:lnSpc>
                <a:spcBef>
                  <a:spcPts val="200"/>
                </a:spcBef>
                <a:spcAft>
                  <a:spcPts val="400"/>
                </a:spcAft>
                <a:buClr>
                  <a:schemeClr val="accent1"/>
                </a:buClr>
                <a:buFont typeface="Calibri" pitchFamily="34" charset="0"/>
                <a:buChar char="◦"/>
                <a:defRPr sz="18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lvl2pPr>
              <a:lvl3pPr marL="566928" indent="-182880" algn="l" defTabSz="914400" rtl="0" eaLnBrk="1" latinLnBrk="0" hangingPunct="1">
                <a:lnSpc>
                  <a:spcPct val="90000"/>
                </a:lnSpc>
                <a:spcBef>
                  <a:spcPts val="200"/>
                </a:spcBef>
                <a:spcAft>
                  <a:spcPts val="400"/>
                </a:spcAft>
                <a:buClr>
                  <a:schemeClr val="accent1"/>
                </a:buClr>
                <a:buFont typeface="Calibri" pitchFamily="34" charset="0"/>
                <a:buChar char="◦"/>
                <a:defRPr sz="14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lvl3pPr>
              <a:lvl4pPr marL="749808" indent="-182880" algn="l" defTabSz="914400" rtl="0" eaLnBrk="1" latinLnBrk="0" hangingPunct="1">
                <a:lnSpc>
                  <a:spcPct val="90000"/>
                </a:lnSpc>
                <a:spcBef>
                  <a:spcPts val="200"/>
                </a:spcBef>
                <a:spcAft>
                  <a:spcPts val="400"/>
                </a:spcAft>
                <a:buClr>
                  <a:schemeClr val="accent1"/>
                </a:buClr>
                <a:buFont typeface="Calibri" pitchFamily="34" charset="0"/>
                <a:buChar char="◦"/>
                <a:defRPr sz="14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lvl4pPr>
              <a:lvl5pPr marL="932688" indent="-182880" algn="l" defTabSz="914400" rtl="0" eaLnBrk="1" latinLnBrk="0" hangingPunct="1">
                <a:lnSpc>
                  <a:spcPct val="90000"/>
                </a:lnSpc>
                <a:spcBef>
                  <a:spcPts val="200"/>
                </a:spcBef>
                <a:spcAft>
                  <a:spcPts val="400"/>
                </a:spcAft>
                <a:buClr>
                  <a:schemeClr val="accent1"/>
                </a:buClr>
                <a:buFont typeface="Calibri" pitchFamily="34" charset="0"/>
                <a:buChar char="◦"/>
                <a:defRPr sz="14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lvl5pPr>
              <a:lvl6pPr marL="1100000" indent="-228600" algn="l" defTabSz="914400" rtl="0" eaLnBrk="1" latinLnBrk="0" hangingPunct="1">
                <a:lnSpc>
                  <a:spcPct val="90000"/>
                </a:lnSpc>
                <a:spcBef>
                  <a:spcPts val="200"/>
                </a:spcBef>
                <a:spcAft>
                  <a:spcPts val="400"/>
                </a:spcAft>
                <a:buClr>
                  <a:schemeClr val="accent1"/>
                </a:buClr>
                <a:buFont typeface="Calibri" pitchFamily="34" charset="0"/>
                <a:buChar char="◦"/>
                <a:defRPr sz="14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lvl6pPr>
              <a:lvl7pPr marL="1300000" indent="-228600" algn="l" defTabSz="914400" rtl="0" eaLnBrk="1" latinLnBrk="0" hangingPunct="1">
                <a:lnSpc>
                  <a:spcPct val="90000"/>
                </a:lnSpc>
                <a:spcBef>
                  <a:spcPts val="200"/>
                </a:spcBef>
                <a:spcAft>
                  <a:spcPts val="400"/>
                </a:spcAft>
                <a:buClr>
                  <a:schemeClr val="accent1"/>
                </a:buClr>
                <a:buFont typeface="Calibri" pitchFamily="34" charset="0"/>
                <a:buChar char="◦"/>
                <a:defRPr sz="14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lvl7pPr>
              <a:lvl8pPr marL="1500000" indent="-228600" algn="l" defTabSz="914400" rtl="0" eaLnBrk="1" latinLnBrk="0" hangingPunct="1">
                <a:lnSpc>
                  <a:spcPct val="90000"/>
                </a:lnSpc>
                <a:spcBef>
                  <a:spcPts val="200"/>
                </a:spcBef>
                <a:spcAft>
                  <a:spcPts val="400"/>
                </a:spcAft>
                <a:buClr>
                  <a:schemeClr val="accent1"/>
                </a:buClr>
                <a:buFont typeface="Calibri" pitchFamily="34" charset="0"/>
                <a:buChar char="◦"/>
                <a:defRPr sz="14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lvl8pPr>
              <a:lvl9pPr marL="1700000" indent="-228600" algn="l" defTabSz="914400" rtl="0" eaLnBrk="1" latinLnBrk="0" hangingPunct="1">
                <a:lnSpc>
                  <a:spcPct val="90000"/>
                </a:lnSpc>
                <a:spcBef>
                  <a:spcPts val="200"/>
                </a:spcBef>
                <a:spcAft>
                  <a:spcPts val="400"/>
                </a:spcAft>
                <a:buClr>
                  <a:schemeClr val="accent1"/>
                </a:buClr>
                <a:buFont typeface="Calibri" pitchFamily="34" charset="0"/>
                <a:buChar char="◦"/>
                <a:defRPr sz="14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2000">
                  <a:latin typeface="Times New Roman" panose="02020603050405020304" pitchFamily="18" charset="0"/>
                  <a:cs typeface="Times New Roman" panose="02020603050405020304" pitchFamily="18" charset="0"/>
                </a:rPr>
                <a:t>Formulação</a:t>
              </a:r>
            </a:p>
            <a:p>
              <a:r>
                <a:rPr lang="el-GR" sz="2000" i="0">
                  <a:latin typeface="Cambria Math" panose="02040503050406030204" pitchFamily="18" charset="0"/>
                </a:rPr>
                <a:t>β</a:t>
              </a:r>
              <a:r>
                <a:rPr lang="pt-BR" sz="2000" i="0">
                  <a:latin typeface="Cambria Math" panose="02040503050406030204" pitchFamily="18" charset="0"/>
                </a:rPr>
                <a:t>=〖𝐶𝑜𝑣𝑎𝑟𝑖â𝑛𝑐𝑖𝑎〗_(𝐴,𝑀)/〖𝑉𝐴𝑅〗_𝑀 </a:t>
              </a:r>
              <a:endParaRPr lang="pt-BR" sz="20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endParaRPr lang="pt-BR" sz="20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r>
                <a:rPr lang="pt-BR" sz="2000">
                  <a:latin typeface="Times New Roman" panose="02020603050405020304" pitchFamily="18" charset="0"/>
                  <a:cs typeface="Times New Roman" panose="02020603050405020304" pitchFamily="18" charset="0"/>
                </a:rPr>
                <a:t>Beta &gt;1 ativos mais arriscados que a carteira de mercado</a:t>
              </a:r>
            </a:p>
            <a:p>
              <a:r>
                <a:rPr lang="pt-BR" sz="2000">
                  <a:latin typeface="Times New Roman" panose="02020603050405020304" pitchFamily="18" charset="0"/>
                  <a:cs typeface="Times New Roman" panose="02020603050405020304" pitchFamily="18" charset="0"/>
                </a:rPr>
                <a:t>Beta =1 ativos de risco igual a carteira de mercado</a:t>
              </a:r>
            </a:p>
            <a:p>
              <a:r>
                <a:rPr lang="pt-BR" sz="2000">
                  <a:latin typeface="Times New Roman" panose="02020603050405020304" pitchFamily="18" charset="0"/>
                  <a:cs typeface="Times New Roman" panose="02020603050405020304" pitchFamily="18" charset="0"/>
                </a:rPr>
                <a:t>Beta&lt;1 ativos menos arriscados que a carteira de mercado</a:t>
              </a:r>
            </a:p>
          </xdr:txBody>
        </xdr:sp>
      </mc:Fallback>
    </mc:AlternateContent>
    <xdr:clientData/>
  </xdr:twoCellAnchor>
  <xdr:twoCellAnchor>
    <xdr:from>
      <xdr:col>0</xdr:col>
      <xdr:colOff>0</xdr:colOff>
      <xdr:row>0</xdr:row>
      <xdr:rowOff>1</xdr:rowOff>
    </xdr:from>
    <xdr:to>
      <xdr:col>16</xdr:col>
      <xdr:colOff>304800</xdr:colOff>
      <xdr:row>2</xdr:row>
      <xdr:rowOff>76201</xdr:rowOff>
    </xdr:to>
    <xdr:sp macro="" textlink="">
      <xdr:nvSpPr>
        <xdr:cNvPr id="3" name="Título 1">
          <a:extLst>
            <a:ext uri="{FF2B5EF4-FFF2-40B4-BE49-F238E27FC236}">
              <a16:creationId xmlns:a16="http://schemas.microsoft.com/office/drawing/2014/main" id="{D58A8365-FEAF-4626-B192-191EFB18A0E8}"/>
            </a:ext>
          </a:extLst>
        </xdr:cNvPr>
        <xdr:cNvSpPr>
          <a:spLocks noGrp="1"/>
        </xdr:cNvSpPr>
      </xdr:nvSpPr>
      <xdr:spPr>
        <a:xfrm>
          <a:off x="0" y="1"/>
          <a:ext cx="10058400" cy="457200"/>
        </a:xfrm>
        <a:prstGeom prst="rect">
          <a:avLst/>
        </a:prstGeom>
      </xdr:spPr>
      <xdr:txBody>
        <a:bodyPr vert="horz" wrap="square" lIns="91440" tIns="45720" rIns="91440" bIns="45720" rtlCol="0" anchor="b">
          <a:normAutofit/>
        </a:bodyPr>
        <a:lstStyle>
          <a:lvl1pPr algn="l" defTabSz="914400" rtl="0" eaLnBrk="1" latinLnBrk="0" hangingPunct="1">
            <a:lnSpc>
              <a:spcPct val="85000"/>
            </a:lnSpc>
            <a:spcBef>
              <a:spcPct val="0"/>
            </a:spcBef>
            <a:buNone/>
            <a:defRPr sz="4800" kern="1200" spc="-50" baseline="0">
              <a:solidFill>
                <a:schemeClr val="tx1">
                  <a:lumMod val="75000"/>
                  <a:lumOff val="25000"/>
                </a:schemeClr>
              </a:solidFill>
              <a:latin typeface="+mj-lt"/>
              <a:ea typeface="+mj-ea"/>
              <a:cs typeface="+mj-cs"/>
            </a:defRPr>
          </a:lvl1pPr>
        </a:lstStyle>
        <a:p>
          <a:r>
            <a:rPr lang="pt-BR" sz="3000">
              <a:latin typeface="Times New Roman" panose="02020603050405020304" pitchFamily="18" charset="0"/>
              <a:cs typeface="Times New Roman" panose="02020603050405020304" pitchFamily="18" charset="0"/>
            </a:rPr>
            <a:t>Coeficiente Beta</a:t>
          </a:r>
        </a:p>
      </xdr:txBody>
    </xdr:sp>
    <xdr:clientData/>
  </xdr:twoCellAnchor>
  <xdr:twoCellAnchor>
    <xdr:from>
      <xdr:col>10</xdr:col>
      <xdr:colOff>600075</xdr:colOff>
      <xdr:row>2</xdr:row>
      <xdr:rowOff>28575</xdr:rowOff>
    </xdr:from>
    <xdr:to>
      <xdr:col>11</xdr:col>
      <xdr:colOff>0</xdr:colOff>
      <xdr:row>11</xdr:row>
      <xdr:rowOff>9525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CC8D1653-DA2A-467D-8937-28729DEF078F}"/>
            </a:ext>
          </a:extLst>
        </xdr:cNvPr>
        <xdr:cNvCxnSpPr/>
      </xdr:nvCxnSpPr>
      <xdr:spPr>
        <a:xfrm flipH="1">
          <a:off x="6696075" y="409575"/>
          <a:ext cx="9525" cy="169545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15</xdr:col>
      <xdr:colOff>171450</xdr:colOff>
      <xdr:row>11</xdr:row>
      <xdr:rowOff>9525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id="{79112F03-371C-4AB2-B34E-ECF22538F827}"/>
            </a:ext>
          </a:extLst>
        </xdr:cNvPr>
        <xdr:cNvCxnSpPr/>
      </xdr:nvCxnSpPr>
      <xdr:spPr>
        <a:xfrm flipV="1">
          <a:off x="6705600" y="2095500"/>
          <a:ext cx="2609850" cy="9525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5</xdr:row>
      <xdr:rowOff>47625</xdr:rowOff>
    </xdr:from>
    <xdr:to>
      <xdr:col>14</xdr:col>
      <xdr:colOff>590550</xdr:colOff>
      <xdr:row>9</xdr:row>
      <xdr:rowOff>0</xdr:rowOff>
    </xdr:to>
    <xdr:cxnSp macro="">
      <xdr:nvCxnSpPr>
        <xdr:cNvPr id="9" name="Conector reto 8">
          <a:extLst>
            <a:ext uri="{FF2B5EF4-FFF2-40B4-BE49-F238E27FC236}">
              <a16:creationId xmlns:a16="http://schemas.microsoft.com/office/drawing/2014/main" id="{5B69CF65-18EE-420B-A2FC-4F23AC2AA37A}"/>
            </a:ext>
          </a:extLst>
        </xdr:cNvPr>
        <xdr:cNvCxnSpPr/>
      </xdr:nvCxnSpPr>
      <xdr:spPr>
        <a:xfrm flipV="1">
          <a:off x="6715125" y="1000125"/>
          <a:ext cx="2409825" cy="71437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7</xdr:row>
      <xdr:rowOff>19050</xdr:rowOff>
    </xdr:from>
    <xdr:to>
      <xdr:col>13</xdr:col>
      <xdr:colOff>19050</xdr:colOff>
      <xdr:row>11</xdr:row>
      <xdr:rowOff>19050</xdr:rowOff>
    </xdr:to>
    <xdr:cxnSp macro="">
      <xdr:nvCxnSpPr>
        <xdr:cNvPr id="11" name="Conector reto 10">
          <a:extLst>
            <a:ext uri="{FF2B5EF4-FFF2-40B4-BE49-F238E27FC236}">
              <a16:creationId xmlns:a16="http://schemas.microsoft.com/office/drawing/2014/main" id="{FCF7E8EE-1EDA-408A-85E3-7731FB262E3A}"/>
            </a:ext>
          </a:extLst>
        </xdr:cNvPr>
        <xdr:cNvCxnSpPr/>
      </xdr:nvCxnSpPr>
      <xdr:spPr>
        <a:xfrm>
          <a:off x="7934325" y="1352550"/>
          <a:ext cx="9525" cy="762000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7</xdr:row>
      <xdr:rowOff>38100</xdr:rowOff>
    </xdr:from>
    <xdr:to>
      <xdr:col>13</xdr:col>
      <xdr:colOff>9525</xdr:colOff>
      <xdr:row>7</xdr:row>
      <xdr:rowOff>38100</xdr:rowOff>
    </xdr:to>
    <xdr:cxnSp macro="">
      <xdr:nvCxnSpPr>
        <xdr:cNvPr id="19" name="Conector reto 18">
          <a:extLst>
            <a:ext uri="{FF2B5EF4-FFF2-40B4-BE49-F238E27FC236}">
              <a16:creationId xmlns:a16="http://schemas.microsoft.com/office/drawing/2014/main" id="{0E580CEA-52CB-4228-99F1-D4E6E299F5B2}"/>
            </a:ext>
          </a:extLst>
        </xdr:cNvPr>
        <xdr:cNvCxnSpPr/>
      </xdr:nvCxnSpPr>
      <xdr:spPr>
        <a:xfrm flipH="1">
          <a:off x="6715125" y="1371600"/>
          <a:ext cx="1219200" cy="0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76200</xdr:colOff>
      <xdr:row>11</xdr:row>
      <xdr:rowOff>85725</xdr:rowOff>
    </xdr:from>
    <xdr:to>
      <xdr:col>14</xdr:col>
      <xdr:colOff>9525</xdr:colOff>
      <xdr:row>12</xdr:row>
      <xdr:rowOff>171451</xdr:rowOff>
    </xdr:to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E08A7ED3-7C75-4457-ADD1-AB4058C92C70}"/>
            </a:ext>
          </a:extLst>
        </xdr:cNvPr>
        <xdr:cNvSpPr txBox="1"/>
      </xdr:nvSpPr>
      <xdr:spPr>
        <a:xfrm>
          <a:off x="7391400" y="2181225"/>
          <a:ext cx="1152525" cy="276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/>
            <a:t>Beta Mercado = 1</a:t>
          </a:r>
        </a:p>
        <a:p>
          <a:endParaRPr lang="pt-BR" sz="1000"/>
        </a:p>
      </xdr:txBody>
    </xdr:sp>
    <xdr:clientData/>
  </xdr:twoCellAnchor>
  <xdr:twoCellAnchor>
    <xdr:from>
      <xdr:col>10</xdr:col>
      <xdr:colOff>76200</xdr:colOff>
      <xdr:row>0</xdr:row>
      <xdr:rowOff>114301</xdr:rowOff>
    </xdr:from>
    <xdr:to>
      <xdr:col>11</xdr:col>
      <xdr:colOff>447675</xdr:colOff>
      <xdr:row>2</xdr:row>
      <xdr:rowOff>1</xdr:rowOff>
    </xdr:to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249D9357-2E29-4AAC-8999-66DF7882558F}"/>
            </a:ext>
          </a:extLst>
        </xdr:cNvPr>
        <xdr:cNvSpPr txBox="1"/>
      </xdr:nvSpPr>
      <xdr:spPr>
        <a:xfrm>
          <a:off x="6172200" y="114301"/>
          <a:ext cx="9810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Ret.Ação - Rf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</xdr:colOff>
      <xdr:row>2</xdr:row>
      <xdr:rowOff>185737</xdr:rowOff>
    </xdr:from>
    <xdr:ext cx="3267113" cy="64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087A10F6-8AB5-4854-81FF-5BF02DDF39BA}"/>
                </a:ext>
              </a:extLst>
            </xdr:cNvPr>
            <xdr:cNvSpPr txBox="1"/>
          </xdr:nvSpPr>
          <xdr:spPr>
            <a:xfrm>
              <a:off x="33337" y="709612"/>
              <a:ext cx="3267113" cy="64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800" b="0" i="1">
                        <a:latin typeface="Cambria Math" panose="02040503050406030204" pitchFamily="18" charset="0"/>
                      </a:rPr>
                      <m:t>𝐵𝑒𝑡𝑎</m:t>
                    </m:r>
                    <m:r>
                      <a:rPr lang="pt-BR" sz="18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pt-BR" sz="1800" b="0" i="1">
                        <a:latin typeface="Cambria Math" panose="02040503050406030204" pitchFamily="18" charset="0"/>
                      </a:rPr>
                      <m:t>𝑇𝑜𝑡𝑎𝑙</m:t>
                    </m:r>
                    <m:r>
                      <a:rPr lang="pt-BR" sz="18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pt-BR" sz="18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800" b="0" i="1">
                            <a:latin typeface="Cambria Math" panose="02040503050406030204" pitchFamily="18" charset="0"/>
                          </a:rPr>
                          <m:t>𝐵𝑒𝑡𝑎</m:t>
                        </m:r>
                        <m:r>
                          <a:rPr lang="pt-BR" sz="1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pt-BR" sz="1800" b="0" i="1">
                            <a:latin typeface="Cambria Math" panose="02040503050406030204" pitchFamily="18" charset="0"/>
                          </a:rPr>
                          <m:t>𝑑𝑒</m:t>
                        </m:r>
                        <m:r>
                          <a:rPr lang="pt-BR" sz="1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pt-BR" sz="1800" b="0" i="1">
                            <a:latin typeface="Cambria Math" panose="02040503050406030204" pitchFamily="18" charset="0"/>
                          </a:rPr>
                          <m:t>𝑚𝑒𝑟𝑐𝑎𝑑𝑜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pt-BR" sz="1800" b="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pt-BR" sz="1800" b="0" i="1">
                                <a:latin typeface="Cambria Math" panose="02040503050406030204" pitchFamily="18" charset="0"/>
                              </a:rPr>
                              <m:t>𝑅</m:t>
                            </m:r>
                            <m:r>
                              <a:rPr lang="pt-BR" sz="18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pt-BR" sz="1800" b="0" i="1">
                                <a:latin typeface="Cambria Math" panose="02040503050406030204" pitchFamily="18" charset="0"/>
                              </a:rPr>
                              <m:t>𝑞𝑢𝑎𝑑𝑟𝑎𝑑𝑜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pt-BR" sz="1800"/>
            </a:p>
          </xdr:txBody>
        </xdr:sp>
      </mc:Choice>
      <mc:Fallback xmlns=""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087A10F6-8AB5-4854-81FF-5BF02DDF39BA}"/>
                </a:ext>
              </a:extLst>
            </xdr:cNvPr>
            <xdr:cNvSpPr txBox="1"/>
          </xdr:nvSpPr>
          <xdr:spPr>
            <a:xfrm>
              <a:off x="33337" y="709612"/>
              <a:ext cx="3267113" cy="64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800" b="0" i="0">
                  <a:latin typeface="Cambria Math" panose="02040503050406030204" pitchFamily="18" charset="0"/>
                </a:rPr>
                <a:t>𝐵𝑒𝑡𝑎 𝑇𝑜𝑡𝑎𝑙=  (𝐵𝑒𝑡𝑎 𝑑𝑒 𝑚𝑒𝑟𝑐𝑎𝑑𝑜)/√(𝑅−𝑞𝑢𝑎𝑑𝑟𝑎𝑑𝑜)</a:t>
              </a:r>
              <a:endParaRPr lang="pt-BR" sz="1800"/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147636</xdr:colOff>
      <xdr:row>2</xdr:row>
      <xdr:rowOff>33336</xdr:rowOff>
    </xdr:from>
    <xdr:ext cx="3262313" cy="5762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A42AC53C-2BD5-47A2-B659-607305311CD4}"/>
                </a:ext>
              </a:extLst>
            </xdr:cNvPr>
            <xdr:cNvSpPr txBox="1"/>
          </xdr:nvSpPr>
          <xdr:spPr>
            <a:xfrm>
              <a:off x="147636" y="557211"/>
              <a:ext cx="3262313" cy="5762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l-GR" sz="1800" i="1">
                            <a:latin typeface="Cambria Math" panose="02040503050406030204" pitchFamily="18" charset="0"/>
                          </a:rPr>
                          <m:t>β</m:t>
                        </m:r>
                      </m:e>
                      <m:sub>
                        <m:r>
                          <a:rPr lang="pt-BR" sz="1800" b="0" i="1">
                            <a:latin typeface="Cambria Math" panose="02040503050406030204" pitchFamily="18" charset="0"/>
                          </a:rPr>
                          <m:t>𝑢</m:t>
                        </m:r>
                      </m:sub>
                    </m:sSub>
                    <m:r>
                      <a:rPr lang="pt-BR" sz="18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8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t-BR" sz="18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l-GR" sz="1800" b="0" i="1">
                                <a:latin typeface="Cambria Math" panose="02040503050406030204" pitchFamily="18" charset="0"/>
                              </a:rPr>
                              <m:t>β</m:t>
                            </m:r>
                          </m:e>
                          <m:sub>
                            <m:r>
                              <a:rPr lang="pt-BR" sz="1800" b="0" i="1">
                                <a:latin typeface="Cambria Math" panose="02040503050406030204" pitchFamily="18" charset="0"/>
                              </a:rPr>
                              <m:t>𝐿</m:t>
                            </m:r>
                          </m:sub>
                        </m:sSub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pt-BR" sz="18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pt-BR" sz="1800" b="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d>
                              <m:dPr>
                                <m:ctrlP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  <m:t>𝑃</m:t>
                                </m:r>
                                <m: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  <m:t>/</m:t>
                                </m:r>
                                <m: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  <m:t>𝑃𝐿</m:t>
                                </m:r>
                              </m:e>
                            </m:d>
                            <m:r>
                              <a:rPr lang="pt-BR" sz="18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pt-BR" sz="18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  <m:r>
                              <a:rPr lang="pt-BR" sz="18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  <m:t>1−</m:t>
                                </m:r>
                                <m: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  <m:t>𝐼𝑅</m:t>
                                </m:r>
                              </m:e>
                            </m:d>
                          </m:e>
                        </m:d>
                      </m:den>
                    </m:f>
                  </m:oMath>
                </m:oMathPara>
              </a14:m>
              <a:endParaRPr lang="pt-BR" sz="1800"/>
            </a:p>
          </xdr:txBody>
        </xdr:sp>
      </mc:Choice>
      <mc:Fallback xmlns=""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A42AC53C-2BD5-47A2-B659-607305311CD4}"/>
                </a:ext>
              </a:extLst>
            </xdr:cNvPr>
            <xdr:cNvSpPr txBox="1"/>
          </xdr:nvSpPr>
          <xdr:spPr>
            <a:xfrm>
              <a:off x="147636" y="557211"/>
              <a:ext cx="3262313" cy="5762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l-GR" sz="1800" i="0">
                  <a:latin typeface="Cambria Math" panose="02040503050406030204" pitchFamily="18" charset="0"/>
                </a:rPr>
                <a:t>β</a:t>
              </a:r>
              <a:r>
                <a:rPr lang="pt-BR" sz="1800" i="0">
                  <a:latin typeface="Cambria Math" panose="02040503050406030204" pitchFamily="18" charset="0"/>
                </a:rPr>
                <a:t>_</a:t>
              </a:r>
              <a:r>
                <a:rPr lang="pt-BR" sz="1800" b="0" i="0">
                  <a:latin typeface="Cambria Math" panose="02040503050406030204" pitchFamily="18" charset="0"/>
                </a:rPr>
                <a:t>𝑢=</a:t>
              </a:r>
              <a:r>
                <a:rPr lang="el-GR" sz="1800" b="0" i="0">
                  <a:latin typeface="Cambria Math" panose="02040503050406030204" pitchFamily="18" charset="0"/>
                </a:rPr>
                <a:t>β</a:t>
              </a:r>
              <a:r>
                <a:rPr lang="pt-BR" sz="1800" b="0" i="0">
                  <a:latin typeface="Cambria Math" panose="02040503050406030204" pitchFamily="18" charset="0"/>
                </a:rPr>
                <a:t>_𝐿/[1+(𝑃/𝑃𝐿)  𝑋 (1−𝐼𝑅)] </a:t>
              </a:r>
              <a:endParaRPr lang="pt-BR" sz="1800"/>
            </a:p>
          </xdr:txBody>
        </xdr:sp>
      </mc:Fallback>
    </mc:AlternateContent>
    <xdr:clientData/>
  </xdr:oneCellAnchor>
  <xdr:oneCellAnchor>
    <xdr:from>
      <xdr:col>0</xdr:col>
      <xdr:colOff>242887</xdr:colOff>
      <xdr:row>8</xdr:row>
      <xdr:rowOff>185737</xdr:rowOff>
    </xdr:from>
    <xdr:ext cx="3043141" cy="4524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ixaDeTexto 2">
              <a:extLst>
                <a:ext uri="{FF2B5EF4-FFF2-40B4-BE49-F238E27FC236}">
                  <a16:creationId xmlns:a16="http://schemas.microsoft.com/office/drawing/2014/main" id="{C471EB09-AEBD-4174-8701-F4BEDA5DF4D5}"/>
                </a:ext>
              </a:extLst>
            </xdr:cNvPr>
            <xdr:cNvSpPr txBox="1"/>
          </xdr:nvSpPr>
          <xdr:spPr>
            <a:xfrm>
              <a:off x="242887" y="1995487"/>
              <a:ext cx="3043141" cy="452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l-GR" sz="1600" i="1">
                            <a:latin typeface="Cambria Math" panose="02040503050406030204" pitchFamily="18" charset="0"/>
                          </a:rPr>
                          <m:t>β</m:t>
                        </m:r>
                      </m:e>
                      <m:sub>
                        <m:r>
                          <a:rPr lang="pt-BR" sz="1600" b="0" i="1">
                            <a:latin typeface="Cambria Math" panose="02040503050406030204" pitchFamily="18" charset="0"/>
                          </a:rPr>
                          <m:t>𝐿</m:t>
                        </m:r>
                      </m:sub>
                    </m:sSub>
                    <m:r>
                      <a:rPr lang="pt-BR" sz="16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pt-BR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l-GR" sz="1600" b="0" i="1">
                            <a:latin typeface="Cambria Math" panose="02040503050406030204" pitchFamily="18" charset="0"/>
                          </a:rPr>
                          <m:t>β</m:t>
                        </m:r>
                      </m:e>
                      <m:sub>
                        <m:r>
                          <a:rPr lang="pt-BR" sz="1600" b="0" i="1">
                            <a:latin typeface="Cambria Math" panose="02040503050406030204" pitchFamily="18" charset="0"/>
                          </a:rPr>
                          <m:t>𝑢</m:t>
                        </m:r>
                      </m:sub>
                    </m:sSub>
                    <m:r>
                      <a:rPr lang="pt-BR" sz="1600" b="0" i="1">
                        <a:latin typeface="Cambria Math" panose="02040503050406030204" pitchFamily="18" charset="0"/>
                      </a:rPr>
                      <m:t>𝑋</m:t>
                    </m:r>
                    <m:r>
                      <a:rPr lang="pt-BR" sz="1600" b="0" i="1">
                        <a:latin typeface="Cambria Math" panose="02040503050406030204" pitchFamily="18" charset="0"/>
                      </a:rPr>
                      <m:t> </m:t>
                    </m:r>
                    <m:d>
                      <m:dPr>
                        <m:begChr m:val="["/>
                        <m:endChr m:val="]"/>
                        <m:ctrlPr>
                          <a:rPr lang="pt-BR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pt-BR" sz="1600" b="0" i="1">
                            <a:latin typeface="Cambria Math" panose="02040503050406030204" pitchFamily="18" charset="0"/>
                          </a:rPr>
                          <m:t>1+</m:t>
                        </m:r>
                        <m:d>
                          <m:dPr>
                            <m:ctrlPr>
                              <a:rPr lang="pt-BR" sz="16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pt-BR" sz="1600" b="0" i="1">
                                <a:latin typeface="Cambria Math" panose="02040503050406030204" pitchFamily="18" charset="0"/>
                              </a:rPr>
                              <m:t>𝑃</m:t>
                            </m:r>
                            <m:r>
                              <a:rPr lang="pt-BR" sz="1600" b="0" i="1">
                                <a:latin typeface="Cambria Math" panose="02040503050406030204" pitchFamily="18" charset="0"/>
                              </a:rPr>
                              <m:t>/</m:t>
                            </m:r>
                            <m:r>
                              <a:rPr lang="pt-BR" sz="1600" b="0" i="1">
                                <a:latin typeface="Cambria Math" panose="02040503050406030204" pitchFamily="18" charset="0"/>
                              </a:rPr>
                              <m:t>𝑃𝐿</m:t>
                            </m:r>
                          </m:e>
                        </m:d>
                        <m:r>
                          <a:rPr lang="pt-BR" sz="16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pt-BR" sz="1600" b="0" i="1">
                            <a:latin typeface="Cambria Math" panose="02040503050406030204" pitchFamily="18" charset="0"/>
                          </a:rPr>
                          <m:t>𝑋</m:t>
                        </m:r>
                        <m:r>
                          <a:rPr lang="pt-BR" sz="1600" b="0" i="1">
                            <a:latin typeface="Cambria Math" panose="02040503050406030204" pitchFamily="18" charset="0"/>
                          </a:rPr>
                          <m:t> (1−</m:t>
                        </m:r>
                        <m:r>
                          <a:rPr lang="pt-BR" sz="1600" b="0" i="1">
                            <a:latin typeface="Cambria Math" panose="02040503050406030204" pitchFamily="18" charset="0"/>
                          </a:rPr>
                          <m:t>𝐼𝑅</m:t>
                        </m:r>
                        <m:r>
                          <a:rPr lang="pt-BR" sz="1600" b="0" i="1">
                            <a:latin typeface="Cambria Math" panose="02040503050406030204" pitchFamily="18" charset="0"/>
                          </a:rPr>
                          <m:t>)</m:t>
                        </m:r>
                      </m:e>
                    </m:d>
                  </m:oMath>
                </m:oMathPara>
              </a14:m>
              <a:endParaRPr lang="pt-BR" sz="1600"/>
            </a:p>
          </xdr:txBody>
        </xdr:sp>
      </mc:Choice>
      <mc:Fallback xmlns="">
        <xdr:sp macro="" textlink="">
          <xdr:nvSpPr>
            <xdr:cNvPr id="3" name="CaixaDeTexto 2">
              <a:extLst>
                <a:ext uri="{FF2B5EF4-FFF2-40B4-BE49-F238E27FC236}">
                  <a16:creationId xmlns:a16="http://schemas.microsoft.com/office/drawing/2014/main" id="{C471EB09-AEBD-4174-8701-F4BEDA5DF4D5}"/>
                </a:ext>
              </a:extLst>
            </xdr:cNvPr>
            <xdr:cNvSpPr txBox="1"/>
          </xdr:nvSpPr>
          <xdr:spPr>
            <a:xfrm>
              <a:off x="242887" y="1995487"/>
              <a:ext cx="3043141" cy="452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l-GR" sz="1600" i="0">
                  <a:latin typeface="Cambria Math" panose="02040503050406030204" pitchFamily="18" charset="0"/>
                </a:rPr>
                <a:t>β</a:t>
              </a:r>
              <a:r>
                <a:rPr lang="pt-BR" sz="1600" i="0">
                  <a:latin typeface="Cambria Math" panose="02040503050406030204" pitchFamily="18" charset="0"/>
                </a:rPr>
                <a:t>_</a:t>
              </a:r>
              <a:r>
                <a:rPr lang="pt-BR" sz="1600" b="0" i="0">
                  <a:latin typeface="Cambria Math" panose="02040503050406030204" pitchFamily="18" charset="0"/>
                </a:rPr>
                <a:t>𝐿=</a:t>
              </a:r>
              <a:r>
                <a:rPr lang="el-GR" sz="1600" b="0" i="0">
                  <a:latin typeface="Cambria Math" panose="02040503050406030204" pitchFamily="18" charset="0"/>
                </a:rPr>
                <a:t>β</a:t>
              </a:r>
              <a:r>
                <a:rPr lang="pt-BR" sz="1600" b="0" i="0">
                  <a:latin typeface="Cambria Math" panose="02040503050406030204" pitchFamily="18" charset="0"/>
                </a:rPr>
                <a:t>_𝑢 𝑋 [1+(𝑃/𝑃𝐿)  𝑋 (1−𝐼𝑅)]</a:t>
              </a:r>
              <a:endParaRPr lang="pt-BR" sz="1600"/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28575</xdr:colOff>
      <xdr:row>0</xdr:row>
      <xdr:rowOff>185737</xdr:rowOff>
    </xdr:from>
    <xdr:ext cx="1634230" cy="31803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77AF1BBD-3849-4078-A05F-35866E4E1C1B}"/>
                </a:ext>
              </a:extLst>
            </xdr:cNvPr>
            <xdr:cNvSpPr txBox="1"/>
          </xdr:nvSpPr>
          <xdr:spPr>
            <a:xfrm>
              <a:off x="4724400" y="185737"/>
              <a:ext cx="1634230" cy="3180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 panose="02040503050406030204" pitchFamily="18" charset="0"/>
                      </a:rPr>
                      <m:t>𝑅𝑂𝐴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𝑁𝑂𝑃𝐴𝑇</m:t>
                        </m:r>
                      </m:num>
                      <m:den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𝐴𝑡𝑖𝑣𝑜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𝑇𝑜𝑡𝑎𝑙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𝑀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é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𝑑𝑖𝑜</m:t>
                        </m:r>
                      </m:den>
                    </m:f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77AF1BBD-3849-4078-A05F-35866E4E1C1B}"/>
                </a:ext>
              </a:extLst>
            </xdr:cNvPr>
            <xdr:cNvSpPr txBox="1"/>
          </xdr:nvSpPr>
          <xdr:spPr>
            <a:xfrm>
              <a:off x="4724400" y="185737"/>
              <a:ext cx="1634230" cy="3180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100" b="0" i="0">
                  <a:latin typeface="Cambria Math" panose="02040503050406030204" pitchFamily="18" charset="0"/>
                </a:rPr>
                <a:t>𝑅𝑂𝐴=𝑁𝑂𝑃𝐴𝑇/(𝐴𝑡𝑖𝑣𝑜 𝑇𝑜𝑡𝑎𝑙 𝑀é𝑑𝑖𝑜)</a:t>
              </a:r>
              <a:endParaRPr lang="pt-BR" sz="1100"/>
            </a:p>
          </xdr:txBody>
        </xdr:sp>
      </mc:Fallback>
    </mc:AlternateContent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1</xdr:row>
      <xdr:rowOff>42862</xdr:rowOff>
    </xdr:from>
    <xdr:ext cx="3524170" cy="4603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675B5AF4-4C42-4C4A-BA39-D904215F3D61}"/>
                </a:ext>
              </a:extLst>
            </xdr:cNvPr>
            <xdr:cNvSpPr txBox="1"/>
          </xdr:nvSpPr>
          <xdr:spPr>
            <a:xfrm>
              <a:off x="104775" y="442912"/>
              <a:ext cx="3524170" cy="4603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3000" b="0" i="1">
                        <a:latin typeface="Cambria Math" panose="02040503050406030204" pitchFamily="18" charset="0"/>
                      </a:rPr>
                      <m:t>𝑈</m:t>
                    </m:r>
                    <m:r>
                      <a:rPr lang="pt-BR" sz="30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pt-BR" sz="3000" b="0" i="1">
                        <a:latin typeface="Cambria Math" panose="02040503050406030204" pitchFamily="18" charset="0"/>
                      </a:rPr>
                      <m:t>𝐸</m:t>
                    </m:r>
                    <m:d>
                      <m:dPr>
                        <m:ctrlPr>
                          <a:rPr lang="pt-BR" sz="30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pt-BR" sz="3000" b="0" i="1">
                            <a:latin typeface="Cambria Math" panose="02040503050406030204" pitchFamily="18" charset="0"/>
                          </a:rPr>
                          <m:t>𝑟</m:t>
                        </m:r>
                      </m:e>
                    </m:d>
                    <m:r>
                      <a:rPr lang="pt-BR" sz="3000" b="0" i="1">
                        <a:latin typeface="Cambria Math" panose="02040503050406030204" pitchFamily="18" charset="0"/>
                      </a:rPr>
                      <m:t>−1/2 </m:t>
                    </m:r>
                    <m:r>
                      <a:rPr lang="pt-BR" sz="3000" b="0" i="1">
                        <a:latin typeface="Cambria Math" panose="02040503050406030204" pitchFamily="18" charset="0"/>
                      </a:rPr>
                      <m:t>𝐴</m:t>
                    </m:r>
                    <m:r>
                      <a:rPr lang="pt-BR" sz="3000" b="0" i="1">
                        <a:latin typeface="Cambria Math" panose="02040503050406030204" pitchFamily="18" charset="0"/>
                      </a:rPr>
                      <m:t> </m:t>
                    </m:r>
                    <m:sSup>
                      <m:sSupPr>
                        <m:ctrlPr>
                          <a:rPr lang="pt-BR" sz="30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sty m:val="p"/>
                          </m:rPr>
                          <a:rPr lang="el-GR" sz="3000" b="0" i="1">
                            <a:latin typeface="Cambria Math" panose="02040503050406030204" pitchFamily="18" charset="0"/>
                          </a:rPr>
                          <m:t>σ</m:t>
                        </m:r>
                      </m:e>
                      <m:sup>
                        <m:r>
                          <a:rPr lang="pt-BR" sz="30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pt-BR" sz="30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675B5AF4-4C42-4C4A-BA39-D904215F3D61}"/>
                </a:ext>
              </a:extLst>
            </xdr:cNvPr>
            <xdr:cNvSpPr txBox="1"/>
          </xdr:nvSpPr>
          <xdr:spPr>
            <a:xfrm>
              <a:off x="104775" y="442912"/>
              <a:ext cx="3524170" cy="4603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3000" b="0" i="0">
                  <a:latin typeface="Cambria Math" panose="02040503050406030204" pitchFamily="18" charset="0"/>
                </a:rPr>
                <a:t>𝑈=𝐸(𝑟)−1/2 𝐴 </a:t>
              </a:r>
              <a:r>
                <a:rPr lang="el-GR" sz="3000" b="0" i="0">
                  <a:latin typeface="Cambria Math" panose="02040503050406030204" pitchFamily="18" charset="0"/>
                </a:rPr>
                <a:t>σ</a:t>
              </a:r>
              <a:r>
                <a:rPr lang="pt-BR" sz="3000" b="0" i="0">
                  <a:latin typeface="Cambria Math" panose="02040503050406030204" pitchFamily="18" charset="0"/>
                </a:rPr>
                <a:t>^2</a:t>
              </a:r>
              <a:endParaRPr lang="pt-BR" sz="30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0</xdr:colOff>
      <xdr:row>9</xdr:row>
      <xdr:rowOff>33337</xdr:rowOff>
    </xdr:from>
    <xdr:ext cx="285750" cy="2524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ixaDeTexto 2">
              <a:extLst>
                <a:ext uri="{FF2B5EF4-FFF2-40B4-BE49-F238E27FC236}">
                  <a16:creationId xmlns:a16="http://schemas.microsoft.com/office/drawing/2014/main" id="{9180658A-3B50-45F5-A4DF-3F35CB7501CB}"/>
                </a:ext>
              </a:extLst>
            </xdr:cNvPr>
            <xdr:cNvSpPr txBox="1"/>
          </xdr:nvSpPr>
          <xdr:spPr>
            <a:xfrm>
              <a:off x="0" y="2166937"/>
              <a:ext cx="285750" cy="252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pt-BR" sz="12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sty m:val="p"/>
                          </m:rPr>
                          <a:rPr lang="el-GR" sz="1200" i="1">
                            <a:latin typeface="Cambria Math" panose="02040503050406030204" pitchFamily="18" charset="0"/>
                          </a:rPr>
                          <m:t>σ</m:t>
                        </m:r>
                      </m:e>
                      <m:sup>
                        <m:r>
                          <a:rPr lang="pt-BR" sz="12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pt-BR" sz="1200"/>
            </a:p>
            <a:p>
              <a:endParaRPr lang="pt-BR" sz="1100"/>
            </a:p>
          </xdr:txBody>
        </xdr:sp>
      </mc:Choice>
      <mc:Fallback xmlns="">
        <xdr:sp macro="" textlink="">
          <xdr:nvSpPr>
            <xdr:cNvPr id="3" name="CaixaDeTexto 2">
              <a:extLst>
                <a:ext uri="{FF2B5EF4-FFF2-40B4-BE49-F238E27FC236}">
                  <a16:creationId xmlns:a16="http://schemas.microsoft.com/office/drawing/2014/main" id="{9180658A-3B50-45F5-A4DF-3F35CB7501CB}"/>
                </a:ext>
              </a:extLst>
            </xdr:cNvPr>
            <xdr:cNvSpPr txBox="1"/>
          </xdr:nvSpPr>
          <xdr:spPr>
            <a:xfrm>
              <a:off x="0" y="2166937"/>
              <a:ext cx="285750" cy="252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200" i="0">
                  <a:latin typeface="Cambria Math" panose="02040503050406030204" pitchFamily="18" charset="0"/>
                </a:rPr>
                <a:t>σ</a:t>
              </a:r>
              <a:r>
                <a:rPr lang="pt-BR" sz="1200" i="0">
                  <a:latin typeface="Cambria Math" panose="02040503050406030204" pitchFamily="18" charset="0"/>
                </a:rPr>
                <a:t>^</a:t>
              </a:r>
              <a:r>
                <a:rPr lang="pt-BR" sz="1200" b="0" i="0">
                  <a:latin typeface="Cambria Math" panose="02040503050406030204" pitchFamily="18" charset="0"/>
                </a:rPr>
                <a:t>2</a:t>
              </a:r>
              <a:endParaRPr lang="pt-BR" sz="1200"/>
            </a:p>
            <a:p>
              <a:endParaRPr lang="pt-BR" sz="1100"/>
            </a:p>
          </xdr:txBody>
        </xdr:sp>
      </mc:Fallback>
    </mc:AlternateContent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0</xdr:row>
      <xdr:rowOff>142875</xdr:rowOff>
    </xdr:from>
    <xdr:ext cx="3110339" cy="47814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aixaDeTexto 3">
              <a:extLst>
                <a:ext uri="{FF2B5EF4-FFF2-40B4-BE49-F238E27FC236}">
                  <a16:creationId xmlns:a16="http://schemas.microsoft.com/office/drawing/2014/main" id="{437CD310-3F7A-4897-9AE4-3474244F2E89}"/>
                </a:ext>
              </a:extLst>
            </xdr:cNvPr>
            <xdr:cNvSpPr txBox="1"/>
          </xdr:nvSpPr>
          <xdr:spPr>
            <a:xfrm>
              <a:off x="3838575" y="142875"/>
              <a:ext cx="3110339" cy="4781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3000" b="0"/>
                <a:t>E(r)</a:t>
              </a:r>
              <a14:m>
                <m:oMath xmlns:m="http://schemas.openxmlformats.org/officeDocument/2006/math">
                  <m:r>
                    <a:rPr lang="pt-BR" sz="3000" b="0" i="1">
                      <a:latin typeface="Cambria Math" panose="02040503050406030204" pitchFamily="18" charset="0"/>
                    </a:rPr>
                    <m:t>=</m:t>
                  </m:r>
                  <m:r>
                    <a:rPr lang="pt-BR" sz="3000" b="0" i="1">
                      <a:latin typeface="Cambria Math" panose="02040503050406030204" pitchFamily="18" charset="0"/>
                    </a:rPr>
                    <m:t>𝑈</m:t>
                  </m:r>
                  <m:r>
                    <a:rPr lang="pt-BR" sz="3000" b="0" i="1">
                      <a:latin typeface="Cambria Math" panose="02040503050406030204" pitchFamily="18" charset="0"/>
                    </a:rPr>
                    <m:t>+1/2 </m:t>
                  </m:r>
                  <m:r>
                    <a:rPr lang="pt-BR" sz="3000" b="0" i="1">
                      <a:latin typeface="Cambria Math" panose="02040503050406030204" pitchFamily="18" charset="0"/>
                    </a:rPr>
                    <m:t>𝐴</m:t>
                  </m:r>
                  <m:r>
                    <a:rPr lang="pt-BR" sz="3000" b="0" i="1">
                      <a:latin typeface="Cambria Math" panose="02040503050406030204" pitchFamily="18" charset="0"/>
                    </a:rPr>
                    <m:t> </m:t>
                  </m:r>
                  <m:sSup>
                    <m:sSupPr>
                      <m:ctrlPr>
                        <a:rPr lang="pt-BR" sz="3000" b="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m:rPr>
                          <m:sty m:val="p"/>
                        </m:rPr>
                        <a:rPr lang="el-GR" sz="3000" b="0" i="1">
                          <a:latin typeface="Cambria Math" panose="02040503050406030204" pitchFamily="18" charset="0"/>
                        </a:rPr>
                        <m:t>σ</m:t>
                      </m:r>
                    </m:e>
                    <m:sup>
                      <m:r>
                        <a:rPr lang="pt-BR" sz="3000" b="0" i="1">
                          <a:latin typeface="Cambria Math" panose="02040503050406030204" pitchFamily="18" charset="0"/>
                        </a:rPr>
                        <m:t>2</m:t>
                      </m:r>
                    </m:sup>
                  </m:sSup>
                </m:oMath>
              </a14:m>
              <a:endParaRPr lang="pt-BR" sz="30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4" name="CaixaDeTexto 3">
              <a:extLst>
                <a:ext uri="{FF2B5EF4-FFF2-40B4-BE49-F238E27FC236}">
                  <a16:creationId xmlns:a16="http://schemas.microsoft.com/office/drawing/2014/main" id="{437CD310-3F7A-4897-9AE4-3474244F2E89}"/>
                </a:ext>
              </a:extLst>
            </xdr:cNvPr>
            <xdr:cNvSpPr txBox="1"/>
          </xdr:nvSpPr>
          <xdr:spPr>
            <a:xfrm>
              <a:off x="3838575" y="142875"/>
              <a:ext cx="3110339" cy="4781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3000" b="0"/>
                <a:t>E(r)</a:t>
              </a:r>
              <a:r>
                <a:rPr lang="pt-BR" sz="3000" b="0" i="0">
                  <a:latin typeface="Cambria Math" panose="02040503050406030204" pitchFamily="18" charset="0"/>
                </a:rPr>
                <a:t>=𝑈+1/2 𝐴 </a:t>
              </a:r>
              <a:r>
                <a:rPr lang="el-GR" sz="3000" b="0" i="0">
                  <a:latin typeface="Cambria Math" panose="02040503050406030204" pitchFamily="18" charset="0"/>
                </a:rPr>
                <a:t>σ</a:t>
              </a:r>
              <a:r>
                <a:rPr lang="pt-BR" sz="3000" b="0" i="0">
                  <a:latin typeface="Cambria Math" panose="02040503050406030204" pitchFamily="18" charset="0"/>
                </a:rPr>
                <a:t>^2</a:t>
              </a:r>
              <a:endParaRPr lang="pt-BR" sz="30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twoCellAnchor>
    <xdr:from>
      <xdr:col>3</xdr:col>
      <xdr:colOff>609599</xdr:colOff>
      <xdr:row>3</xdr:row>
      <xdr:rowOff>157162</xdr:rowOff>
    </xdr:from>
    <xdr:to>
      <xdr:col>13</xdr:col>
      <xdr:colOff>514350</xdr:colOff>
      <xdr:row>19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8828DFF-4139-42B7-8A44-F8ADDECD26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O7:Q15"/>
  <sheetViews>
    <sheetView showGridLines="0" tabSelected="1" workbookViewId="0">
      <selection activeCell="D21" sqref="D21"/>
    </sheetView>
  </sheetViews>
  <sheetFormatPr defaultRowHeight="15" x14ac:dyDescent="0.25"/>
  <sheetData>
    <row r="7" spans="15:17" ht="30" x14ac:dyDescent="0.4">
      <c r="O7" s="2" t="s">
        <v>0</v>
      </c>
      <c r="Q7" s="109">
        <v>0.2</v>
      </c>
    </row>
    <row r="15" spans="15:17" ht="30" x14ac:dyDescent="0.4">
      <c r="O15" s="2" t="s">
        <v>1</v>
      </c>
      <c r="Q15" s="109">
        <v>0.8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4"/>
  <sheetViews>
    <sheetView showGridLines="0" workbookViewId="0">
      <selection activeCell="C2" sqref="C2"/>
    </sheetView>
  </sheetViews>
  <sheetFormatPr defaultRowHeight="15" x14ac:dyDescent="0.25"/>
  <cols>
    <col min="1" max="1" width="20.5703125" customWidth="1"/>
    <col min="2" max="2" width="15.28515625" customWidth="1"/>
    <col min="3" max="3" width="15.5703125" customWidth="1"/>
  </cols>
  <sheetData>
    <row r="1" spans="1:3" x14ac:dyDescent="0.25">
      <c r="A1" t="s">
        <v>84</v>
      </c>
      <c r="B1" s="56">
        <v>1</v>
      </c>
      <c r="C1" s="56">
        <v>3</v>
      </c>
    </row>
    <row r="2" spans="1:3" x14ac:dyDescent="0.25">
      <c r="A2" t="s">
        <v>101</v>
      </c>
      <c r="B2" s="56">
        <v>0.05</v>
      </c>
      <c r="C2" s="56">
        <v>0.05</v>
      </c>
    </row>
    <row r="3" spans="1:3" x14ac:dyDescent="0.25">
      <c r="A3" t="s">
        <v>100</v>
      </c>
      <c r="B3" s="3" t="s">
        <v>102</v>
      </c>
      <c r="C3" s="3" t="s">
        <v>103</v>
      </c>
    </row>
    <row r="4" spans="1:3" x14ac:dyDescent="0.25">
      <c r="A4" s="108">
        <v>0</v>
      </c>
      <c r="B4" s="107">
        <f>$B$2+0.5*$B$1*A4^2</f>
        <v>0.05</v>
      </c>
      <c r="C4" s="107">
        <f>$C$2+0.5*$C$1*A4^2</f>
        <v>0.05</v>
      </c>
    </row>
    <row r="5" spans="1:3" x14ac:dyDescent="0.25">
      <c r="A5" s="108">
        <v>0.05</v>
      </c>
      <c r="B5" s="107">
        <f t="shared" ref="B5:B14" si="0">$B$2+0.5*$B$1*A5^2</f>
        <v>5.1250000000000004E-2</v>
      </c>
      <c r="C5" s="107">
        <f t="shared" ref="C5:C14" si="1">$C$2+0.5*$C$1*A5^2</f>
        <v>5.3750000000000006E-2</v>
      </c>
    </row>
    <row r="6" spans="1:3" x14ac:dyDescent="0.25">
      <c r="A6" s="108">
        <v>0.1</v>
      </c>
      <c r="B6" s="107">
        <f t="shared" si="0"/>
        <v>5.5000000000000007E-2</v>
      </c>
      <c r="C6" s="107">
        <f t="shared" si="1"/>
        <v>6.5000000000000002E-2</v>
      </c>
    </row>
    <row r="7" spans="1:3" x14ac:dyDescent="0.25">
      <c r="A7" s="108">
        <v>0.15</v>
      </c>
      <c r="B7" s="107">
        <f t="shared" si="0"/>
        <v>6.1249999999999999E-2</v>
      </c>
      <c r="C7" s="107">
        <f t="shared" si="1"/>
        <v>8.3750000000000005E-2</v>
      </c>
    </row>
    <row r="8" spans="1:3" x14ac:dyDescent="0.25">
      <c r="A8" s="108">
        <v>0.2</v>
      </c>
      <c r="B8" s="107">
        <f t="shared" si="0"/>
        <v>7.0000000000000007E-2</v>
      </c>
      <c r="C8" s="107">
        <f t="shared" si="1"/>
        <v>0.11000000000000001</v>
      </c>
    </row>
    <row r="9" spans="1:3" x14ac:dyDescent="0.25">
      <c r="A9" s="108">
        <v>0.25</v>
      </c>
      <c r="B9" s="107">
        <f t="shared" si="0"/>
        <v>8.1250000000000003E-2</v>
      </c>
      <c r="C9" s="107">
        <f t="shared" si="1"/>
        <v>0.14374999999999999</v>
      </c>
    </row>
    <row r="10" spans="1:3" x14ac:dyDescent="0.25">
      <c r="A10" s="108">
        <v>0.3</v>
      </c>
      <c r="B10" s="107">
        <f t="shared" si="0"/>
        <v>9.5000000000000001E-2</v>
      </c>
      <c r="C10" s="107">
        <f t="shared" si="1"/>
        <v>0.185</v>
      </c>
    </row>
    <row r="11" spans="1:3" x14ac:dyDescent="0.25">
      <c r="A11" s="108">
        <v>0.35</v>
      </c>
      <c r="B11" s="107">
        <f t="shared" si="0"/>
        <v>0.11124999999999999</v>
      </c>
      <c r="C11" s="107">
        <f t="shared" si="1"/>
        <v>0.23374999999999996</v>
      </c>
    </row>
    <row r="12" spans="1:3" x14ac:dyDescent="0.25">
      <c r="A12" s="108">
        <v>0.4</v>
      </c>
      <c r="B12" s="107">
        <f t="shared" si="0"/>
        <v>0.13</v>
      </c>
      <c r="C12" s="107">
        <f t="shared" si="1"/>
        <v>0.29000000000000004</v>
      </c>
    </row>
    <row r="13" spans="1:3" x14ac:dyDescent="0.25">
      <c r="A13" s="108">
        <v>0.45</v>
      </c>
      <c r="B13" s="107">
        <f t="shared" si="0"/>
        <v>0.15125</v>
      </c>
      <c r="C13" s="107">
        <f t="shared" si="1"/>
        <v>0.35375000000000001</v>
      </c>
    </row>
    <row r="14" spans="1:3" x14ac:dyDescent="0.25">
      <c r="A14" s="108">
        <v>0.5</v>
      </c>
      <c r="B14" s="107">
        <f t="shared" si="0"/>
        <v>0.17499999999999999</v>
      </c>
      <c r="C14" s="107">
        <f t="shared" si="1"/>
        <v>0.42499999999999999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topLeftCell="E1" workbookViewId="0">
      <selection activeCell="S21" sqref="S21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35"/>
  <sheetViews>
    <sheetView showGridLines="0" workbookViewId="0">
      <selection activeCell="W17" sqref="W17"/>
    </sheetView>
  </sheetViews>
  <sheetFormatPr defaultRowHeight="15" x14ac:dyDescent="0.25"/>
  <cols>
    <col min="1" max="4" width="9.140625" style="3"/>
    <col min="5" max="5" width="14.42578125" customWidth="1"/>
    <col min="6" max="6" width="12.5703125" bestFit="1" customWidth="1"/>
    <col min="9" max="9" width="12.140625" customWidth="1"/>
    <col min="10" max="10" width="11" customWidth="1"/>
    <col min="12" max="12" width="19.7109375" bestFit="1" customWidth="1"/>
    <col min="13" max="13" width="11.7109375" customWidth="1"/>
    <col min="14" max="14" width="17.7109375" customWidth="1"/>
    <col min="15" max="15" width="18.42578125" customWidth="1"/>
    <col min="16" max="16" width="26.85546875" customWidth="1"/>
    <col min="20" max="20" width="25.5703125" customWidth="1"/>
    <col min="21" max="21" width="13.85546875" customWidth="1"/>
    <col min="22" max="22" width="10.7109375" customWidth="1"/>
    <col min="23" max="23" width="10.28515625" customWidth="1"/>
    <col min="24" max="24" width="11.42578125" customWidth="1"/>
    <col min="25" max="25" width="16" bestFit="1" customWidth="1"/>
  </cols>
  <sheetData>
    <row r="1" spans="1:28" x14ac:dyDescent="0.25">
      <c r="A1" s="15" t="s">
        <v>2</v>
      </c>
      <c r="B1" s="10" t="s">
        <v>3</v>
      </c>
      <c r="C1" s="11" t="s">
        <v>4</v>
      </c>
      <c r="E1" s="9" t="s">
        <v>6</v>
      </c>
      <c r="F1" s="18" t="s">
        <v>7</v>
      </c>
      <c r="G1" s="11" t="s">
        <v>5</v>
      </c>
      <c r="H1" s="3"/>
      <c r="I1" s="15" t="s">
        <v>8</v>
      </c>
      <c r="J1" s="11" t="s">
        <v>9</v>
      </c>
      <c r="L1" s="7"/>
      <c r="M1" s="8" t="s">
        <v>3</v>
      </c>
      <c r="N1" s="8" t="s">
        <v>12</v>
      </c>
      <c r="O1" s="8" t="s">
        <v>13</v>
      </c>
      <c r="S1" t="s">
        <v>109</v>
      </c>
    </row>
    <row r="2" spans="1:28" ht="15.75" thickBot="1" x14ac:dyDescent="0.3">
      <c r="A2" s="16">
        <v>42370</v>
      </c>
      <c r="B2" s="8">
        <v>4.3481463226999999</v>
      </c>
      <c r="C2" s="12">
        <v>40405</v>
      </c>
      <c r="E2" s="19"/>
      <c r="F2" s="7"/>
      <c r="G2" s="20"/>
      <c r="I2" s="23" t="s">
        <v>10</v>
      </c>
      <c r="J2" s="12" t="s">
        <v>11</v>
      </c>
      <c r="L2" s="7" t="s">
        <v>14</v>
      </c>
      <c r="M2" s="30">
        <f>_xlfn.STDEV.S(I3:I65)</f>
        <v>0.14854242913549717</v>
      </c>
      <c r="N2" s="33">
        <f>M2*M7</f>
        <v>2.5885303926102728E-2</v>
      </c>
      <c r="O2" s="33">
        <f>M2*M6</f>
        <v>0.12265712520939444</v>
      </c>
    </row>
    <row r="3" spans="1:28" x14ac:dyDescent="0.25">
      <c r="A3" s="16">
        <v>42401</v>
      </c>
      <c r="B3" s="8">
        <v>4.6176595244999996</v>
      </c>
      <c r="C3" s="12">
        <v>42793</v>
      </c>
      <c r="E3" s="29">
        <f>LN(B3/B2)</f>
        <v>6.0138358734148384E-2</v>
      </c>
      <c r="F3" s="29">
        <f>LN(C3/C2)</f>
        <v>5.7420998124481905E-2</v>
      </c>
      <c r="G3" s="21">
        <v>1.001486127E-2</v>
      </c>
      <c r="H3" s="4"/>
      <c r="I3" s="31">
        <f>E3-G3</f>
        <v>5.0123497464148382E-2</v>
      </c>
      <c r="J3" s="32">
        <f>F3-G3</f>
        <v>4.7406136854481903E-2</v>
      </c>
      <c r="S3" s="114" t="s">
        <v>110</v>
      </c>
      <c r="T3" s="114"/>
    </row>
    <row r="4" spans="1:28" ht="15.75" thickBot="1" x14ac:dyDescent="0.3">
      <c r="A4" s="16">
        <v>42430</v>
      </c>
      <c r="B4" s="8">
        <v>7.5014507840000002</v>
      </c>
      <c r="C4" s="12">
        <v>50055</v>
      </c>
      <c r="E4" s="29">
        <f t="shared" ref="E4:E65" si="0">LN(B4/B3)</f>
        <v>0.48520845940048851</v>
      </c>
      <c r="F4" s="29">
        <f t="shared" ref="F4:F65" si="1">LN(C4/C3)</f>
        <v>0.15674786306155405</v>
      </c>
      <c r="G4" s="21">
        <v>1.160529796E-2</v>
      </c>
      <c r="H4" s="4"/>
      <c r="I4" s="31">
        <f t="shared" ref="I4:I65" si="2">E4-G4</f>
        <v>0.47360316144048853</v>
      </c>
      <c r="J4" s="32">
        <f t="shared" ref="J4:J65" si="3">F4-G4</f>
        <v>0.14514256510155404</v>
      </c>
      <c r="Q4" s="41"/>
      <c r="R4" s="41"/>
      <c r="S4" t="s">
        <v>111</v>
      </c>
      <c r="T4">
        <v>0.9087012594140248</v>
      </c>
    </row>
    <row r="5" spans="1:28" x14ac:dyDescent="0.25">
      <c r="A5" s="16">
        <v>42461</v>
      </c>
      <c r="B5" s="8">
        <v>9.1904001819999994</v>
      </c>
      <c r="C5" s="12">
        <v>53910</v>
      </c>
      <c r="E5" s="29">
        <f t="shared" si="0"/>
        <v>0.20306304109269169</v>
      </c>
      <c r="F5" s="29">
        <f t="shared" si="1"/>
        <v>7.4193588592130391E-2</v>
      </c>
      <c r="G5" s="21">
        <v>1.0544728809999999E-2</v>
      </c>
      <c r="H5" s="4"/>
      <c r="I5" s="31">
        <f t="shared" si="2"/>
        <v>0.1925183122826917</v>
      </c>
      <c r="J5" s="32">
        <f t="shared" si="3"/>
        <v>6.364885978213039E-2</v>
      </c>
      <c r="L5" s="7" t="s">
        <v>15</v>
      </c>
      <c r="M5" s="30">
        <f>CORREL(I3:I65,J3:J65)</f>
        <v>0.90870125941402458</v>
      </c>
      <c r="O5" s="9" t="s">
        <v>19</v>
      </c>
      <c r="P5" s="27"/>
      <c r="S5" t="s">
        <v>112</v>
      </c>
      <c r="T5">
        <v>0.82573797886063471</v>
      </c>
    </row>
    <row r="6" spans="1:28" x14ac:dyDescent="0.25">
      <c r="A6" s="16">
        <v>42491</v>
      </c>
      <c r="B6" s="8">
        <v>7.2229538086999998</v>
      </c>
      <c r="C6" s="12">
        <v>48471</v>
      </c>
      <c r="E6" s="29">
        <f t="shared" si="0"/>
        <v>-0.24089549677643599</v>
      </c>
      <c r="F6" s="29">
        <f t="shared" si="1"/>
        <v>-0.10635030850077418</v>
      </c>
      <c r="G6" s="21">
        <v>1.107487433E-2</v>
      </c>
      <c r="H6" s="4"/>
      <c r="I6" s="31">
        <f t="shared" si="2"/>
        <v>-0.251970371106436</v>
      </c>
      <c r="J6" s="32">
        <f t="shared" si="3"/>
        <v>-0.11742518283077417</v>
      </c>
      <c r="L6" s="7" t="s">
        <v>16</v>
      </c>
      <c r="M6" s="30">
        <f>M5^2</f>
        <v>0.82573797886063438</v>
      </c>
      <c r="N6" t="s">
        <v>104</v>
      </c>
      <c r="O6" s="19" t="s">
        <v>22</v>
      </c>
      <c r="P6" s="34">
        <f>_xlfn.COVARIANCE.S(I3:I65,J3:J65)</f>
        <v>1.0091096886588224E-2</v>
      </c>
      <c r="S6" t="s">
        <v>113</v>
      </c>
      <c r="T6">
        <v>0.82288122441572709</v>
      </c>
    </row>
    <row r="7" spans="1:28" x14ac:dyDescent="0.25">
      <c r="A7" s="16">
        <v>42522</v>
      </c>
      <c r="B7" s="8">
        <v>8.4627145371000001</v>
      </c>
      <c r="C7" s="12">
        <v>51526</v>
      </c>
      <c r="E7" s="29">
        <f t="shared" si="0"/>
        <v>0.15840600540224672</v>
      </c>
      <c r="F7" s="29">
        <f t="shared" si="1"/>
        <v>6.1120853679728339E-2</v>
      </c>
      <c r="G7" s="21">
        <v>1.160529796E-2</v>
      </c>
      <c r="H7" s="4"/>
      <c r="I7" s="31">
        <f t="shared" si="2"/>
        <v>0.14680070744224671</v>
      </c>
      <c r="J7" s="32">
        <f t="shared" si="3"/>
        <v>4.9515555719728335E-2</v>
      </c>
      <c r="L7" s="7" t="s">
        <v>17</v>
      </c>
      <c r="M7" s="33">
        <f>1-M6</f>
        <v>0.17426202113936562</v>
      </c>
      <c r="N7" t="s">
        <v>105</v>
      </c>
      <c r="O7" s="19" t="s">
        <v>20</v>
      </c>
      <c r="P7" s="35">
        <f>_xlfn.VAR.S(J3:J65)</f>
        <v>5.5889914922499949E-3</v>
      </c>
      <c r="S7" t="s">
        <v>114</v>
      </c>
      <c r="T7">
        <v>6.2514796582105334E-2</v>
      </c>
    </row>
    <row r="8" spans="1:28" ht="15.75" thickBot="1" x14ac:dyDescent="0.3">
      <c r="A8" s="16">
        <v>42552</v>
      </c>
      <c r="B8" s="8">
        <v>10.663739017999999</v>
      </c>
      <c r="C8" s="12">
        <v>57308</v>
      </c>
      <c r="E8" s="29">
        <f t="shared" si="0"/>
        <v>0.23117911997539686</v>
      </c>
      <c r="F8" s="29">
        <f t="shared" si="1"/>
        <v>0.10635369538859445</v>
      </c>
      <c r="G8" s="21">
        <v>1.107487433E-2</v>
      </c>
      <c r="H8" s="4"/>
      <c r="I8" s="31">
        <f t="shared" si="2"/>
        <v>0.22010424564539685</v>
      </c>
      <c r="J8" s="32">
        <f t="shared" si="3"/>
        <v>9.5278821058594448E-2</v>
      </c>
      <c r="O8" s="28" t="s">
        <v>21</v>
      </c>
      <c r="P8" s="36">
        <f>P6/P7</f>
        <v>1.8055309084977311</v>
      </c>
      <c r="S8" s="60" t="s">
        <v>115</v>
      </c>
      <c r="T8" s="60">
        <v>63</v>
      </c>
    </row>
    <row r="9" spans="1:28" x14ac:dyDescent="0.25">
      <c r="A9" s="16">
        <v>42583</v>
      </c>
      <c r="B9" s="8">
        <v>11.544148810999999</v>
      </c>
      <c r="C9" s="12">
        <v>57901</v>
      </c>
      <c r="E9" s="29">
        <f t="shared" si="0"/>
        <v>7.9329602758111198E-2</v>
      </c>
      <c r="F9" s="29">
        <f t="shared" si="1"/>
        <v>1.0294425555846446E-2</v>
      </c>
      <c r="G9" s="21">
        <v>1.2135999870000001E-2</v>
      </c>
      <c r="H9" s="4"/>
      <c r="I9" s="31">
        <f t="shared" si="2"/>
        <v>6.7193602888111201E-2</v>
      </c>
      <c r="J9" s="32">
        <f t="shared" si="3"/>
        <v>-1.8415743141535542E-3</v>
      </c>
    </row>
    <row r="10" spans="1:28" ht="15.75" thickBot="1" x14ac:dyDescent="0.3">
      <c r="A10" s="16">
        <v>42614</v>
      </c>
      <c r="B10" s="8">
        <v>12.190980495</v>
      </c>
      <c r="C10" s="12">
        <v>58367</v>
      </c>
      <c r="E10" s="29">
        <f t="shared" si="0"/>
        <v>5.4517662476695608E-2</v>
      </c>
      <c r="F10" s="29">
        <f t="shared" si="1"/>
        <v>8.0160060426891725E-3</v>
      </c>
      <c r="G10" s="21">
        <v>1.107487433E-2</v>
      </c>
      <c r="H10" s="4"/>
      <c r="I10" s="31">
        <f t="shared" si="2"/>
        <v>4.344278814669561E-2</v>
      </c>
      <c r="J10" s="32">
        <f t="shared" si="3"/>
        <v>-3.0588682873108272E-3</v>
      </c>
      <c r="S10" t="s">
        <v>116</v>
      </c>
    </row>
    <row r="11" spans="1:28" x14ac:dyDescent="0.25">
      <c r="A11" s="16">
        <v>42644</v>
      </c>
      <c r="B11" s="8">
        <v>15.892295132999999</v>
      </c>
      <c r="C11" s="12">
        <v>64924</v>
      </c>
      <c r="E11" s="29">
        <f t="shared" si="0"/>
        <v>0.26513803431684774</v>
      </c>
      <c r="F11" s="29">
        <f t="shared" si="1"/>
        <v>0.10646669341316241</v>
      </c>
      <c r="G11" s="21">
        <v>1.0474381719999998E-2</v>
      </c>
      <c r="H11" s="4"/>
      <c r="I11" s="31">
        <f t="shared" si="2"/>
        <v>0.25466365259684776</v>
      </c>
      <c r="J11" s="32">
        <f t="shared" si="3"/>
        <v>9.5992311693162413E-2</v>
      </c>
      <c r="S11" s="113"/>
      <c r="T11" s="113" t="s">
        <v>120</v>
      </c>
      <c r="U11" s="113" t="s">
        <v>121</v>
      </c>
      <c r="V11" s="113" t="s">
        <v>122</v>
      </c>
      <c r="W11" s="113" t="s">
        <v>24</v>
      </c>
      <c r="X11" s="113" t="s">
        <v>123</v>
      </c>
    </row>
    <row r="12" spans="1:28" x14ac:dyDescent="0.25">
      <c r="A12" s="16">
        <v>42675</v>
      </c>
      <c r="B12" s="8">
        <v>14.37403743</v>
      </c>
      <c r="C12" s="12">
        <v>61906</v>
      </c>
      <c r="E12" s="29">
        <f t="shared" si="0"/>
        <v>-0.10041078589769799</v>
      </c>
      <c r="F12" s="29">
        <f t="shared" si="1"/>
        <v>-4.7600249516616358E-2</v>
      </c>
      <c r="G12" s="21">
        <v>1.0368870260000001E-2</v>
      </c>
      <c r="H12" s="4"/>
      <c r="I12" s="31">
        <f t="shared" si="2"/>
        <v>-0.11077965615769798</v>
      </c>
      <c r="J12" s="32">
        <f t="shared" si="3"/>
        <v>-5.7969119776616361E-2</v>
      </c>
      <c r="Q12" s="42"/>
      <c r="R12" s="42"/>
      <c r="S12" t="s">
        <v>117</v>
      </c>
      <c r="T12">
        <v>1</v>
      </c>
      <c r="U12">
        <v>1.1296268144215771</v>
      </c>
      <c r="V12">
        <v>1.1296268144215771</v>
      </c>
      <c r="W12">
        <v>289.04758696799178</v>
      </c>
      <c r="X12">
        <v>8.0225924132013256E-25</v>
      </c>
    </row>
    <row r="13" spans="1:28" x14ac:dyDescent="0.25">
      <c r="A13" s="16">
        <v>42705</v>
      </c>
      <c r="B13" s="8">
        <v>13.358871036</v>
      </c>
      <c r="C13" s="12">
        <v>60227</v>
      </c>
      <c r="E13" s="29">
        <f t="shared" si="0"/>
        <v>-7.324296180561371E-2</v>
      </c>
      <c r="F13" s="29">
        <f t="shared" si="1"/>
        <v>-2.7496348776340683E-2</v>
      </c>
      <c r="G13" s="21">
        <v>1.12176181E-2</v>
      </c>
      <c r="H13" s="4"/>
      <c r="I13" s="31">
        <f t="shared" si="2"/>
        <v>-8.4460579905613703E-2</v>
      </c>
      <c r="J13" s="32">
        <f t="shared" si="3"/>
        <v>-3.8713966876340683E-2</v>
      </c>
      <c r="S13" t="s">
        <v>118</v>
      </c>
      <c r="T13">
        <v>61</v>
      </c>
      <c r="U13">
        <v>0.23839408729382255</v>
      </c>
      <c r="V13">
        <v>3.9080997917020095E-3</v>
      </c>
    </row>
    <row r="14" spans="1:28" ht="15.75" thickBot="1" x14ac:dyDescent="0.3">
      <c r="A14" s="16">
        <v>42736</v>
      </c>
      <c r="B14" s="8">
        <v>13.493627636999999</v>
      </c>
      <c r="C14" s="12">
        <v>64670</v>
      </c>
      <c r="E14" s="29">
        <f t="shared" si="0"/>
        <v>1.003688587125116E-2</v>
      </c>
      <c r="F14" s="29">
        <f t="shared" si="1"/>
        <v>7.1176658708634363E-2</v>
      </c>
      <c r="G14" s="21">
        <v>1.0845656840000001E-2</v>
      </c>
      <c r="H14" s="4"/>
      <c r="I14" s="31">
        <f t="shared" si="2"/>
        <v>-8.0877096874884015E-4</v>
      </c>
      <c r="J14" s="32">
        <f t="shared" si="3"/>
        <v>6.0331001868634361E-2</v>
      </c>
      <c r="S14" s="60" t="s">
        <v>23</v>
      </c>
      <c r="T14" s="60">
        <v>62</v>
      </c>
      <c r="U14" s="60">
        <v>1.3680209017153997</v>
      </c>
      <c r="V14" s="60"/>
      <c r="W14" s="60"/>
      <c r="X14" s="60"/>
    </row>
    <row r="15" spans="1:28" ht="15.75" thickBot="1" x14ac:dyDescent="0.3">
      <c r="A15" s="16">
        <v>42767</v>
      </c>
      <c r="B15" s="8">
        <v>13.637368012</v>
      </c>
      <c r="C15" s="12">
        <v>66662</v>
      </c>
      <c r="E15" s="29">
        <f t="shared" si="0"/>
        <v>1.0596125683147054E-2</v>
      </c>
      <c r="F15" s="29">
        <f t="shared" si="1"/>
        <v>3.0337659971311139E-2</v>
      </c>
      <c r="G15" s="21">
        <v>8.6381244850000007E-3</v>
      </c>
      <c r="H15" s="4"/>
      <c r="I15" s="31">
        <f t="shared" si="2"/>
        <v>1.9580011981470535E-3</v>
      </c>
      <c r="J15" s="32">
        <f t="shared" si="3"/>
        <v>2.1699535486311136E-2</v>
      </c>
    </row>
    <row r="16" spans="1:28" x14ac:dyDescent="0.25">
      <c r="A16" s="16">
        <v>42795</v>
      </c>
      <c r="B16" s="8">
        <v>13.017487646999999</v>
      </c>
      <c r="C16" s="12">
        <v>64984</v>
      </c>
      <c r="E16" s="29">
        <f t="shared" si="0"/>
        <v>-4.6520015697745429E-2</v>
      </c>
      <c r="F16" s="29">
        <f t="shared" si="1"/>
        <v>-2.5493989681159873E-2</v>
      </c>
      <c r="G16" s="21">
        <v>1.05041532E-2</v>
      </c>
      <c r="H16" s="4"/>
      <c r="I16" s="31">
        <f t="shared" si="2"/>
        <v>-5.7024168897745427E-2</v>
      </c>
      <c r="J16" s="32">
        <f t="shared" si="3"/>
        <v>-3.5998142881159871E-2</v>
      </c>
      <c r="S16" s="113"/>
      <c r="T16" s="113" t="s">
        <v>124</v>
      </c>
      <c r="U16" s="113" t="s">
        <v>114</v>
      </c>
      <c r="V16" s="113" t="s">
        <v>125</v>
      </c>
      <c r="W16" s="113" t="s">
        <v>126</v>
      </c>
      <c r="X16" s="113" t="s">
        <v>127</v>
      </c>
      <c r="Y16" s="113" t="s">
        <v>128</v>
      </c>
      <c r="Z16" s="113" t="s">
        <v>129</v>
      </c>
      <c r="AA16" s="113" t="s">
        <v>130</v>
      </c>
      <c r="AB16" s="42"/>
    </row>
    <row r="17" spans="1:27" x14ac:dyDescent="0.25">
      <c r="A17" s="16">
        <v>42826</v>
      </c>
      <c r="B17" s="8">
        <v>12.550331431</v>
      </c>
      <c r="C17" s="12">
        <v>65403</v>
      </c>
      <c r="E17" s="29">
        <f t="shared" si="0"/>
        <v>-3.6546583027427755E-2</v>
      </c>
      <c r="F17" s="29">
        <f t="shared" si="1"/>
        <v>6.4270432220655841E-3</v>
      </c>
      <c r="G17" s="21">
        <v>7.8529550159999999E-3</v>
      </c>
      <c r="H17" s="4"/>
      <c r="I17" s="31">
        <f t="shared" si="2"/>
        <v>-4.4399538043427757E-2</v>
      </c>
      <c r="J17" s="32">
        <f t="shared" si="3"/>
        <v>-1.4259117939344158E-3</v>
      </c>
      <c r="S17" t="s">
        <v>119</v>
      </c>
      <c r="T17">
        <v>4.9995599651035671E-4</v>
      </c>
      <c r="U17">
        <v>7.9691675877742937E-3</v>
      </c>
      <c r="V17">
        <v>6.2736288452178129E-2</v>
      </c>
      <c r="W17">
        <v>0.95018162075990431</v>
      </c>
      <c r="X17">
        <v>-1.5435379464780359E-2</v>
      </c>
      <c r="Y17">
        <v>1.6435291457801073E-2</v>
      </c>
      <c r="Z17">
        <v>-1.5435379464780359E-2</v>
      </c>
      <c r="AA17">
        <v>1.6435291457801073E-2</v>
      </c>
    </row>
    <row r="18" spans="1:27" ht="15.75" thickBot="1" x14ac:dyDescent="0.3">
      <c r="A18" s="16">
        <v>42856</v>
      </c>
      <c r="B18" s="8">
        <v>11.642970318</v>
      </c>
      <c r="C18" s="12">
        <v>62711</v>
      </c>
      <c r="E18" s="29">
        <f t="shared" si="0"/>
        <v>-7.5044482365030557E-2</v>
      </c>
      <c r="F18" s="29">
        <f t="shared" si="1"/>
        <v>-4.2031258122902912E-2</v>
      </c>
      <c r="G18" s="21">
        <v>9.2555503989999992E-3</v>
      </c>
      <c r="H18" s="4"/>
      <c r="I18" s="31">
        <f t="shared" si="2"/>
        <v>-8.4300032764030558E-2</v>
      </c>
      <c r="J18" s="32">
        <f t="shared" si="3"/>
        <v>-5.1286808521902913E-2</v>
      </c>
      <c r="S18" s="60" t="s">
        <v>11</v>
      </c>
      <c r="T18" s="60">
        <v>1.805530908497732</v>
      </c>
      <c r="U18" s="60">
        <v>0.10619895745770321</v>
      </c>
      <c r="V18" s="60">
        <v>17.001399559094889</v>
      </c>
      <c r="W18" s="60">
        <v>8.0225924132012117E-25</v>
      </c>
      <c r="X18" s="60">
        <v>1.5931729684634344</v>
      </c>
      <c r="Y18" s="60">
        <v>2.0178888485320297</v>
      </c>
      <c r="Z18" s="60">
        <v>1.5931729684634344</v>
      </c>
      <c r="AA18" s="60">
        <v>2.0178888485320297</v>
      </c>
    </row>
    <row r="19" spans="1:27" x14ac:dyDescent="0.25">
      <c r="A19" s="16">
        <v>42887</v>
      </c>
      <c r="B19" s="8">
        <v>11.112927687999999</v>
      </c>
      <c r="C19" s="12">
        <v>62899</v>
      </c>
      <c r="E19" s="29">
        <f t="shared" si="0"/>
        <v>-4.6593504500152046E-2</v>
      </c>
      <c r="F19" s="29">
        <f t="shared" si="1"/>
        <v>2.9933944810086755E-3</v>
      </c>
      <c r="G19" s="21">
        <v>8.0809844660000001E-3</v>
      </c>
      <c r="H19" s="4"/>
      <c r="I19" s="31">
        <f t="shared" si="2"/>
        <v>-5.4674488966152048E-2</v>
      </c>
      <c r="J19" s="32">
        <f t="shared" si="3"/>
        <v>-5.0875899849913246E-3</v>
      </c>
    </row>
    <row r="20" spans="1:27" x14ac:dyDescent="0.25">
      <c r="A20" s="16">
        <v>42917</v>
      </c>
      <c r="B20" s="8">
        <v>11.939434840000001</v>
      </c>
      <c r="C20" s="12">
        <v>65920</v>
      </c>
      <c r="E20" s="29">
        <f t="shared" si="0"/>
        <v>7.173768630234062E-2</v>
      </c>
      <c r="F20" s="29">
        <f t="shared" si="1"/>
        <v>4.6911620272392415E-2</v>
      </c>
      <c r="G20" s="21">
        <v>7.9715317500000001E-3</v>
      </c>
      <c r="H20" s="4"/>
      <c r="I20" s="31">
        <f t="shared" si="2"/>
        <v>6.3766154552340623E-2</v>
      </c>
      <c r="J20" s="32">
        <f t="shared" si="3"/>
        <v>3.8940088522392419E-2</v>
      </c>
    </row>
    <row r="21" spans="1:27" x14ac:dyDescent="0.25">
      <c r="A21" s="16">
        <v>42948</v>
      </c>
      <c r="B21" s="8">
        <v>12.262850682</v>
      </c>
      <c r="C21" s="12">
        <v>70835.05</v>
      </c>
      <c r="E21" s="29">
        <f t="shared" si="0"/>
        <v>2.6727648892192781E-2</v>
      </c>
      <c r="F21" s="29">
        <f t="shared" si="1"/>
        <v>7.1912049095593192E-2</v>
      </c>
      <c r="G21" s="21">
        <v>8.0145224689999999E-3</v>
      </c>
      <c r="H21" s="4"/>
      <c r="I21" s="31">
        <f t="shared" si="2"/>
        <v>1.8713126423192783E-2</v>
      </c>
      <c r="J21" s="32">
        <f t="shared" si="3"/>
        <v>6.389752662659319E-2</v>
      </c>
    </row>
    <row r="22" spans="1:27" x14ac:dyDescent="0.25">
      <c r="A22" s="16">
        <v>42979</v>
      </c>
      <c r="B22" s="8">
        <v>13.745173292</v>
      </c>
      <c r="C22" s="12">
        <v>74293.509999999995</v>
      </c>
      <c r="E22" s="29">
        <f t="shared" si="0"/>
        <v>0.11411330677381687</v>
      </c>
      <c r="F22" s="29">
        <f t="shared" si="1"/>
        <v>4.7669664624983649E-2</v>
      </c>
      <c r="G22" s="21">
        <v>6.3771889869999997E-3</v>
      </c>
      <c r="H22" s="4"/>
      <c r="I22" s="31">
        <f t="shared" si="2"/>
        <v>0.10773611778681687</v>
      </c>
      <c r="J22" s="32">
        <f t="shared" si="3"/>
        <v>4.1292475637983647E-2</v>
      </c>
    </row>
    <row r="23" spans="1:27" x14ac:dyDescent="0.25">
      <c r="A23" s="16">
        <v>43009</v>
      </c>
      <c r="B23" s="8">
        <v>15.065787981</v>
      </c>
      <c r="C23" s="12">
        <v>74308.490000000005</v>
      </c>
      <c r="E23" s="29">
        <f t="shared" si="0"/>
        <v>9.1738747447399766E-2</v>
      </c>
      <c r="F23" s="29">
        <f t="shared" si="1"/>
        <v>2.0161236121652817E-4</v>
      </c>
      <c r="G23" s="21">
        <v>6.4314985690000007E-3</v>
      </c>
      <c r="H23" s="4"/>
      <c r="I23" s="31">
        <f t="shared" si="2"/>
        <v>8.5307248878399772E-2</v>
      </c>
      <c r="J23" s="32">
        <f t="shared" si="3"/>
        <v>-6.2298862077834723E-3</v>
      </c>
    </row>
    <row r="24" spans="1:27" x14ac:dyDescent="0.25">
      <c r="A24" s="16">
        <v>43040</v>
      </c>
      <c r="B24" s="8">
        <v>13.817043479000001</v>
      </c>
      <c r="C24" s="12">
        <v>71970.990000000005</v>
      </c>
      <c r="E24" s="29">
        <f t="shared" si="0"/>
        <v>-8.6523611778982296E-2</v>
      </c>
      <c r="F24" s="29">
        <f t="shared" si="1"/>
        <v>-3.1962090526351156E-2</v>
      </c>
      <c r="G24" s="21">
        <v>5.6745221410000003E-3</v>
      </c>
      <c r="H24" s="4"/>
      <c r="I24" s="31">
        <f t="shared" si="2"/>
        <v>-9.21981339199823E-2</v>
      </c>
      <c r="J24" s="32">
        <f t="shared" si="3"/>
        <v>-3.7636612667351153E-2</v>
      </c>
    </row>
    <row r="25" spans="1:27" x14ac:dyDescent="0.25">
      <c r="A25" s="16">
        <v>43070</v>
      </c>
      <c r="B25" s="8">
        <v>14.463875163999999</v>
      </c>
      <c r="C25" s="12">
        <v>76402.080000000002</v>
      </c>
      <c r="E25" s="29">
        <f t="shared" si="0"/>
        <v>4.5751307959760339E-2</v>
      </c>
      <c r="F25" s="29">
        <f t="shared" si="1"/>
        <v>5.9746799776109097E-2</v>
      </c>
      <c r="G25" s="21">
        <v>5.3765801609999995E-3</v>
      </c>
      <c r="H25" s="4"/>
      <c r="I25" s="31">
        <f t="shared" si="2"/>
        <v>4.0374727798760342E-2</v>
      </c>
      <c r="J25" s="32">
        <f t="shared" si="3"/>
        <v>5.43702196151091E-2</v>
      </c>
    </row>
    <row r="26" spans="1:27" x14ac:dyDescent="0.25">
      <c r="A26" s="16">
        <v>43101</v>
      </c>
      <c r="B26" s="8">
        <v>17.698033586000001</v>
      </c>
      <c r="C26" s="12">
        <v>84912.7</v>
      </c>
      <c r="E26" s="29">
        <f t="shared" si="0"/>
        <v>0.20179936376686194</v>
      </c>
      <c r="F26" s="29">
        <f t="shared" si="1"/>
        <v>0.10561374894769644</v>
      </c>
      <c r="G26" s="21">
        <v>5.8338630309999993E-3</v>
      </c>
      <c r="H26" s="4"/>
      <c r="I26" s="31">
        <f t="shared" si="2"/>
        <v>0.19596550073586194</v>
      </c>
      <c r="J26" s="32">
        <f t="shared" si="3"/>
        <v>9.977988591669644E-2</v>
      </c>
    </row>
    <row r="27" spans="1:27" x14ac:dyDescent="0.25">
      <c r="A27" s="16">
        <v>43132</v>
      </c>
      <c r="B27" s="8">
        <v>19.279177702999998</v>
      </c>
      <c r="C27" s="12">
        <v>85353.600000000006</v>
      </c>
      <c r="E27" s="29">
        <f t="shared" si="0"/>
        <v>8.5572101441600573E-2</v>
      </c>
      <c r="F27" s="29">
        <f t="shared" si="1"/>
        <v>5.1789577323283677E-3</v>
      </c>
      <c r="G27" s="21">
        <v>4.6492696300000002E-3</v>
      </c>
      <c r="H27" s="4"/>
      <c r="I27" s="31">
        <f t="shared" si="2"/>
        <v>8.0922831811600579E-2</v>
      </c>
      <c r="J27" s="32">
        <f t="shared" si="3"/>
        <v>5.2968810232836751E-4</v>
      </c>
    </row>
    <row r="28" spans="1:27" x14ac:dyDescent="0.25">
      <c r="A28" s="16">
        <v>43160</v>
      </c>
      <c r="B28" s="8">
        <v>19.234258836999999</v>
      </c>
      <c r="C28" s="12">
        <v>85365.56</v>
      </c>
      <c r="E28" s="29">
        <f t="shared" si="0"/>
        <v>-2.3326345505936168E-3</v>
      </c>
      <c r="F28" s="29">
        <f t="shared" si="1"/>
        <v>1.4011315448775362E-4</v>
      </c>
      <c r="G28" s="21">
        <v>5.3155688720000005E-3</v>
      </c>
      <c r="H28" s="4"/>
      <c r="I28" s="31">
        <f t="shared" si="2"/>
        <v>-7.6482034225936173E-3</v>
      </c>
      <c r="J28" s="32">
        <f t="shared" si="3"/>
        <v>-5.1754557175122465E-3</v>
      </c>
    </row>
    <row r="29" spans="1:27" x14ac:dyDescent="0.25">
      <c r="A29" s="16">
        <v>43191</v>
      </c>
      <c r="B29" s="8">
        <v>20.635727486</v>
      </c>
      <c r="C29" s="12">
        <v>86115.5</v>
      </c>
      <c r="E29" s="29">
        <f t="shared" si="0"/>
        <v>7.033091407535548E-2</v>
      </c>
      <c r="F29" s="29">
        <f t="shared" si="1"/>
        <v>8.7466776929713812E-3</v>
      </c>
      <c r="G29" s="21">
        <v>5.1751284169999998E-3</v>
      </c>
      <c r="H29" s="4"/>
      <c r="I29" s="31">
        <f t="shared" si="2"/>
        <v>6.5155785658355475E-2</v>
      </c>
      <c r="J29" s="32">
        <f t="shared" si="3"/>
        <v>3.5715492759713814E-3</v>
      </c>
    </row>
    <row r="30" spans="1:27" x14ac:dyDescent="0.25">
      <c r="A30" s="16">
        <v>43221</v>
      </c>
      <c r="B30" s="8">
        <v>17.085304306000001</v>
      </c>
      <c r="C30" s="12">
        <v>76753.61</v>
      </c>
      <c r="E30" s="29">
        <f t="shared" si="0"/>
        <v>-0.18880522083318221</v>
      </c>
      <c r="F30" s="29">
        <f t="shared" si="1"/>
        <v>-0.11508899726847638</v>
      </c>
      <c r="G30" s="21">
        <v>5.1751284169999998E-3</v>
      </c>
      <c r="H30" s="4"/>
      <c r="I30" s="31">
        <f t="shared" si="2"/>
        <v>-0.1939803492501822</v>
      </c>
      <c r="J30" s="32">
        <f t="shared" si="3"/>
        <v>-0.12026412568547638</v>
      </c>
    </row>
    <row r="31" spans="1:27" x14ac:dyDescent="0.25">
      <c r="A31" s="16">
        <v>43252</v>
      </c>
      <c r="B31" s="8">
        <v>15.473992677</v>
      </c>
      <c r="C31" s="12">
        <v>72762.52</v>
      </c>
      <c r="E31" s="29">
        <f t="shared" si="0"/>
        <v>-9.9057973823388018E-2</v>
      </c>
      <c r="F31" s="29">
        <f t="shared" si="1"/>
        <v>-5.3399433727097906E-2</v>
      </c>
      <c r="G31" s="21">
        <v>5.1751284169999998E-3</v>
      </c>
      <c r="H31" s="4"/>
      <c r="I31" s="31">
        <f t="shared" si="2"/>
        <v>-0.10423310224038802</v>
      </c>
      <c r="J31" s="32">
        <f t="shared" si="3"/>
        <v>-5.8574562144097904E-2</v>
      </c>
    </row>
    <row r="32" spans="1:27" x14ac:dyDescent="0.25">
      <c r="A32" s="16">
        <v>43282</v>
      </c>
      <c r="B32" s="8">
        <v>17.751433134999999</v>
      </c>
      <c r="C32" s="12">
        <v>79220.44</v>
      </c>
      <c r="E32" s="29">
        <f t="shared" si="0"/>
        <v>0.13730552978041968</v>
      </c>
      <c r="F32" s="29">
        <f t="shared" si="1"/>
        <v>8.5033358866660538E-2</v>
      </c>
      <c r="G32" s="21">
        <v>5.4222300399999999E-3</v>
      </c>
      <c r="H32" s="4"/>
      <c r="I32" s="31">
        <f t="shared" si="2"/>
        <v>0.13188329974041968</v>
      </c>
      <c r="J32" s="32">
        <f t="shared" si="3"/>
        <v>7.9611128826660535E-2</v>
      </c>
    </row>
    <row r="33" spans="1:10" x14ac:dyDescent="0.25">
      <c r="A33" s="16">
        <v>43313</v>
      </c>
      <c r="B33" s="8">
        <v>17.380718117000001</v>
      </c>
      <c r="C33" s="12">
        <v>76677.53</v>
      </c>
      <c r="E33" s="29">
        <f t="shared" si="0"/>
        <v>-2.1104815093889555E-2</v>
      </c>
      <c r="F33" s="29">
        <f t="shared" si="1"/>
        <v>-3.2625640461959197E-2</v>
      </c>
      <c r="G33" s="21">
        <v>5.6693924070000002E-3</v>
      </c>
      <c r="H33" s="4"/>
      <c r="I33" s="31">
        <f t="shared" si="2"/>
        <v>-2.6774207500889553E-2</v>
      </c>
      <c r="J33" s="32">
        <f t="shared" si="3"/>
        <v>-3.8295032868959196E-2</v>
      </c>
    </row>
    <row r="34" spans="1:10" x14ac:dyDescent="0.25">
      <c r="A34" s="16">
        <v>43344</v>
      </c>
      <c r="B34" s="8">
        <v>19.032157066</v>
      </c>
      <c r="C34" s="12">
        <v>79342.429999999993</v>
      </c>
      <c r="E34" s="29">
        <f t="shared" si="0"/>
        <v>9.0768588130606537E-2</v>
      </c>
      <c r="F34" s="29">
        <f t="shared" si="1"/>
        <v>3.4164336426133736E-2</v>
      </c>
      <c r="G34" s="21">
        <v>4.6811073469999994E-3</v>
      </c>
      <c r="H34" s="4"/>
      <c r="I34" s="31">
        <f t="shared" si="2"/>
        <v>8.6087480783606535E-2</v>
      </c>
      <c r="J34" s="32">
        <f t="shared" si="3"/>
        <v>2.9483229079133737E-2</v>
      </c>
    </row>
    <row r="35" spans="1:10" x14ac:dyDescent="0.25">
      <c r="A35" s="16">
        <v>43374</v>
      </c>
      <c r="B35" s="8">
        <v>24.924996594</v>
      </c>
      <c r="C35" s="12">
        <v>87423.55</v>
      </c>
      <c r="E35" s="29">
        <f t="shared" si="0"/>
        <v>0.2697411534990995</v>
      </c>
      <c r="F35" s="29">
        <f t="shared" si="1"/>
        <v>9.6991654871545124E-2</v>
      </c>
      <c r="G35" s="21">
        <v>5.4304799870000002E-3</v>
      </c>
      <c r="H35" s="4"/>
      <c r="I35" s="31">
        <f t="shared" si="2"/>
        <v>0.26431067351209947</v>
      </c>
      <c r="J35" s="32">
        <f t="shared" si="3"/>
        <v>9.1561174884545127E-2</v>
      </c>
    </row>
    <row r="36" spans="1:10" x14ac:dyDescent="0.25">
      <c r="A36" s="16">
        <v>43405</v>
      </c>
      <c r="B36" s="8">
        <v>23.067403596999998</v>
      </c>
      <c r="C36" s="12">
        <v>89504.03</v>
      </c>
      <c r="E36" s="29">
        <f t="shared" si="0"/>
        <v>-7.745065790592949E-2</v>
      </c>
      <c r="F36" s="29">
        <f t="shared" si="1"/>
        <v>2.3518955032985907E-2</v>
      </c>
      <c r="G36" s="21">
        <v>4.9355837879999998E-3</v>
      </c>
      <c r="H36" s="4"/>
      <c r="I36" s="31">
        <f t="shared" si="2"/>
        <v>-8.2386241693929496E-2</v>
      </c>
      <c r="J36" s="32">
        <f t="shared" si="3"/>
        <v>1.8583371244985908E-2</v>
      </c>
    </row>
    <row r="37" spans="1:10" x14ac:dyDescent="0.25">
      <c r="A37" s="16">
        <v>43435</v>
      </c>
      <c r="B37" s="8">
        <v>21.238536168</v>
      </c>
      <c r="C37" s="12">
        <v>87887.27</v>
      </c>
      <c r="E37" s="29">
        <f t="shared" si="0"/>
        <v>-8.2603245937341946E-2</v>
      </c>
      <c r="F37" s="29">
        <f t="shared" si="1"/>
        <v>-1.822868166012525E-2</v>
      </c>
      <c r="G37" s="21">
        <v>4.9355837879999998E-3</v>
      </c>
      <c r="H37" s="4"/>
      <c r="I37" s="31">
        <f t="shared" si="2"/>
        <v>-8.7538829725341952E-2</v>
      </c>
      <c r="J37" s="32">
        <f t="shared" si="3"/>
        <v>-2.3164265448125249E-2</v>
      </c>
    </row>
    <row r="38" spans="1:10" x14ac:dyDescent="0.25">
      <c r="A38" s="16">
        <v>43466</v>
      </c>
      <c r="B38" s="8">
        <v>23.954222008999999</v>
      </c>
      <c r="C38" s="12">
        <v>97393.75</v>
      </c>
      <c r="E38" s="29">
        <f t="shared" si="0"/>
        <v>0.1203273172666277</v>
      </c>
      <c r="F38" s="29">
        <f t="shared" si="1"/>
        <v>0.10270706967186932</v>
      </c>
      <c r="G38" s="21">
        <v>5.4304799870000002E-3</v>
      </c>
      <c r="H38" s="4"/>
      <c r="I38" s="31">
        <f t="shared" si="2"/>
        <v>0.1148968372796277</v>
      </c>
      <c r="J38" s="32">
        <f t="shared" si="3"/>
        <v>9.7276589684869325E-2</v>
      </c>
    </row>
    <row r="39" spans="1:10" x14ac:dyDescent="0.25">
      <c r="A39" s="16">
        <v>43497</v>
      </c>
      <c r="B39" s="8">
        <v>25.340158232</v>
      </c>
      <c r="C39" s="12">
        <v>95584.35</v>
      </c>
      <c r="E39" s="29">
        <f t="shared" si="0"/>
        <v>5.6245826608946267E-2</v>
      </c>
      <c r="F39" s="29">
        <f t="shared" si="1"/>
        <v>-1.8752936484089194E-2</v>
      </c>
      <c r="G39" s="21">
        <v>4.9355837879999998E-3</v>
      </c>
      <c r="H39" s="4"/>
      <c r="I39" s="31">
        <f t="shared" si="2"/>
        <v>5.1310242820946268E-2</v>
      </c>
      <c r="J39" s="32">
        <f t="shared" si="3"/>
        <v>-2.3688520272089193E-2</v>
      </c>
    </row>
    <row r="40" spans="1:10" x14ac:dyDescent="0.25">
      <c r="A40" s="16">
        <v>43525</v>
      </c>
      <c r="B40" s="8">
        <v>26.276601626000001</v>
      </c>
      <c r="C40" s="12">
        <v>95414.56</v>
      </c>
      <c r="E40" s="29">
        <f t="shared" si="0"/>
        <v>3.6288451945230553E-2</v>
      </c>
      <c r="F40" s="29">
        <f t="shared" si="1"/>
        <v>-1.7779163737147335E-3</v>
      </c>
      <c r="G40" s="21">
        <v>4.6882270459999995E-3</v>
      </c>
      <c r="H40" s="4"/>
      <c r="I40" s="31">
        <f t="shared" si="2"/>
        <v>3.1600224899230554E-2</v>
      </c>
      <c r="J40" s="32">
        <f t="shared" si="3"/>
        <v>-6.4661434197147332E-3</v>
      </c>
    </row>
    <row r="41" spans="1:10" x14ac:dyDescent="0.25">
      <c r="A41" s="16">
        <v>43556</v>
      </c>
      <c r="B41" s="8">
        <v>25.404724414</v>
      </c>
      <c r="C41" s="12">
        <v>96353.33</v>
      </c>
      <c r="E41" s="29">
        <f t="shared" si="0"/>
        <v>-3.3743713895761557E-2</v>
      </c>
      <c r="F41" s="29">
        <f t="shared" si="1"/>
        <v>9.7907684037081416E-3</v>
      </c>
      <c r="G41" s="21">
        <v>5.1830014300000005E-3</v>
      </c>
      <c r="H41" s="4"/>
      <c r="I41" s="31">
        <f t="shared" si="2"/>
        <v>-3.8926715325761557E-2</v>
      </c>
      <c r="J41" s="32">
        <f t="shared" si="3"/>
        <v>4.6077669737081411E-3</v>
      </c>
    </row>
    <row r="42" spans="1:10" x14ac:dyDescent="0.25">
      <c r="A42" s="16">
        <v>43586</v>
      </c>
      <c r="B42" s="8">
        <v>24.033578656</v>
      </c>
      <c r="C42" s="12">
        <v>97030.32</v>
      </c>
      <c r="E42" s="29">
        <f t="shared" si="0"/>
        <v>-5.5483194108462912E-2</v>
      </c>
      <c r="F42" s="29">
        <f t="shared" si="1"/>
        <v>7.0015512231661053E-3</v>
      </c>
      <c r="G42" s="21">
        <v>5.4304799870000002E-3</v>
      </c>
      <c r="H42" s="4"/>
      <c r="I42" s="31">
        <f t="shared" si="2"/>
        <v>-6.0913674095462909E-2</v>
      </c>
      <c r="J42" s="32">
        <f t="shared" si="3"/>
        <v>1.5710712361661052E-3</v>
      </c>
    </row>
    <row r="43" spans="1:10" x14ac:dyDescent="0.25">
      <c r="A43" s="16">
        <v>43617</v>
      </c>
      <c r="B43" s="8">
        <v>25.783185555999999</v>
      </c>
      <c r="C43" s="12">
        <v>100967.2</v>
      </c>
      <c r="E43" s="29">
        <f t="shared" si="0"/>
        <v>7.0270593657148162E-2</v>
      </c>
      <c r="F43" s="29">
        <f t="shared" si="1"/>
        <v>3.9772204641649669E-2</v>
      </c>
      <c r="G43" s="21">
        <v>4.6882270459999995E-3</v>
      </c>
      <c r="H43" s="4"/>
      <c r="I43" s="31">
        <f t="shared" si="2"/>
        <v>6.5582366611148163E-2</v>
      </c>
      <c r="J43" s="32">
        <f t="shared" si="3"/>
        <v>3.5083977595649671E-2</v>
      </c>
    </row>
    <row r="44" spans="1:10" x14ac:dyDescent="0.25">
      <c r="A44" s="16">
        <v>43647</v>
      </c>
      <c r="B44" s="8">
        <v>24.532122558000001</v>
      </c>
      <c r="C44" s="12">
        <v>101812.13</v>
      </c>
      <c r="E44" s="29">
        <f t="shared" si="0"/>
        <v>-4.9739173234975842E-2</v>
      </c>
      <c r="F44" s="29">
        <f t="shared" si="1"/>
        <v>8.3335406017840622E-3</v>
      </c>
      <c r="G44" s="21">
        <v>5.6780194740000001E-3</v>
      </c>
      <c r="H44" s="4"/>
      <c r="I44" s="31">
        <f t="shared" si="2"/>
        <v>-5.541719270897584E-2</v>
      </c>
      <c r="J44" s="32">
        <f t="shared" si="3"/>
        <v>2.6555211277840621E-3</v>
      </c>
    </row>
    <row r="45" spans="1:10" x14ac:dyDescent="0.25">
      <c r="A45" s="16">
        <v>43678</v>
      </c>
      <c r="B45" s="8">
        <v>24.175045593</v>
      </c>
      <c r="C45" s="12">
        <v>101134.61</v>
      </c>
      <c r="E45" s="29">
        <f t="shared" si="0"/>
        <v>-1.4662456299277144E-2</v>
      </c>
      <c r="F45" s="29">
        <f t="shared" si="1"/>
        <v>-6.6768504584373859E-3</v>
      </c>
      <c r="G45" s="21">
        <v>5.0358987990000003E-3</v>
      </c>
      <c r="H45" s="4"/>
      <c r="I45" s="31">
        <f t="shared" si="2"/>
        <v>-1.9698355098277144E-2</v>
      </c>
      <c r="J45" s="32">
        <f t="shared" si="3"/>
        <v>-1.1712749257437385E-2</v>
      </c>
    </row>
    <row r="46" spans="1:10" x14ac:dyDescent="0.25">
      <c r="A46" s="16">
        <v>43709</v>
      </c>
      <c r="B46" s="8">
        <v>26.118529650999999</v>
      </c>
      <c r="C46" s="12">
        <v>104745.32</v>
      </c>
      <c r="E46" s="29">
        <f t="shared" si="0"/>
        <v>7.7324083454587356E-2</v>
      </c>
      <c r="F46" s="29">
        <f t="shared" si="1"/>
        <v>3.5079478234014257E-2</v>
      </c>
      <c r="G46" s="21">
        <v>4.6375674760000003E-3</v>
      </c>
      <c r="H46" s="4"/>
      <c r="I46" s="31">
        <f t="shared" si="2"/>
        <v>7.2686515978587357E-2</v>
      </c>
      <c r="J46" s="32">
        <f t="shared" si="3"/>
        <v>3.0441910758014258E-2</v>
      </c>
    </row>
    <row r="47" spans="1:10" x14ac:dyDescent="0.25">
      <c r="A47" s="16">
        <v>43739</v>
      </c>
      <c r="B47" s="8">
        <v>28.810966101000002</v>
      </c>
      <c r="C47" s="12">
        <v>107219.83</v>
      </c>
      <c r="E47" s="29">
        <f t="shared" si="0"/>
        <v>9.811107131549153E-2</v>
      </c>
      <c r="F47" s="29">
        <f t="shared" si="1"/>
        <v>2.3349332873177801E-2</v>
      </c>
      <c r="G47" s="21">
        <v>4.7926833909999996E-3</v>
      </c>
      <c r="H47" s="4"/>
      <c r="I47" s="31">
        <f t="shared" si="2"/>
        <v>9.3318387924491528E-2</v>
      </c>
      <c r="J47" s="32">
        <f t="shared" si="3"/>
        <v>1.8556649482177803E-2</v>
      </c>
    </row>
    <row r="48" spans="1:10" x14ac:dyDescent="0.25">
      <c r="A48" s="16">
        <v>43770</v>
      </c>
      <c r="B48" s="8">
        <v>27.818108614</v>
      </c>
      <c r="C48" s="12">
        <v>108233.28</v>
      </c>
      <c r="E48" s="29">
        <f t="shared" si="0"/>
        <v>-3.5068884436553233E-2</v>
      </c>
      <c r="F48" s="29">
        <f t="shared" si="1"/>
        <v>9.4076848049729385E-3</v>
      </c>
      <c r="G48" s="21">
        <v>3.8038297119999996E-3</v>
      </c>
      <c r="H48" s="4"/>
      <c r="I48" s="31">
        <f t="shared" si="2"/>
        <v>-3.8872714148553235E-2</v>
      </c>
      <c r="J48" s="32">
        <f t="shared" si="3"/>
        <v>5.6038550929729388E-3</v>
      </c>
    </row>
    <row r="49" spans="1:10" x14ac:dyDescent="0.25">
      <c r="A49" s="16">
        <v>43800</v>
      </c>
      <c r="B49" s="8">
        <v>29.197781586000001</v>
      </c>
      <c r="C49" s="12">
        <v>115645.34</v>
      </c>
      <c r="E49" s="29">
        <f t="shared" si="0"/>
        <v>4.8405535678271522E-2</v>
      </c>
      <c r="F49" s="29">
        <f t="shared" si="1"/>
        <v>6.6239196197115935E-2</v>
      </c>
      <c r="G49" s="21">
        <v>3.7469706549999996E-3</v>
      </c>
      <c r="H49" s="4"/>
      <c r="I49" s="31">
        <f t="shared" si="2"/>
        <v>4.4658565023271521E-2</v>
      </c>
      <c r="J49" s="32">
        <f t="shared" si="3"/>
        <v>6.2492225542115934E-2</v>
      </c>
    </row>
    <row r="50" spans="1:10" x14ac:dyDescent="0.25">
      <c r="A50" s="16">
        <v>43831</v>
      </c>
      <c r="B50" s="8">
        <v>27.524085027000002</v>
      </c>
      <c r="C50" s="12">
        <v>113760.57</v>
      </c>
      <c r="E50" s="29">
        <f t="shared" si="0"/>
        <v>-5.9031292775597169E-2</v>
      </c>
      <c r="F50" s="29">
        <f t="shared" si="1"/>
        <v>-1.643211728423373E-2</v>
      </c>
      <c r="G50" s="21">
        <v>3.7662362890000002E-3</v>
      </c>
      <c r="H50" s="4"/>
      <c r="I50" s="31">
        <f t="shared" si="2"/>
        <v>-6.2797529064597166E-2</v>
      </c>
      <c r="J50" s="32">
        <f t="shared" si="3"/>
        <v>-2.019835357323373E-2</v>
      </c>
    </row>
    <row r="51" spans="1:10" x14ac:dyDescent="0.25">
      <c r="A51" s="16">
        <v>43862</v>
      </c>
      <c r="B51" s="8">
        <v>24.515301040000001</v>
      </c>
      <c r="C51" s="12">
        <v>104171.57</v>
      </c>
      <c r="E51" s="29">
        <f t="shared" si="0"/>
        <v>-0.11576398567386993</v>
      </c>
      <c r="F51" s="29">
        <f t="shared" si="1"/>
        <v>-8.8056725190406526E-2</v>
      </c>
      <c r="G51" s="21">
        <v>2.9372743859999999E-3</v>
      </c>
      <c r="H51" s="4"/>
      <c r="I51" s="31">
        <f t="shared" si="2"/>
        <v>-0.11870126005986993</v>
      </c>
      <c r="J51" s="32">
        <f t="shared" si="3"/>
        <v>-9.0993999576406526E-2</v>
      </c>
    </row>
    <row r="52" spans="1:10" x14ac:dyDescent="0.25">
      <c r="A52" s="16">
        <v>43891</v>
      </c>
      <c r="B52" s="8">
        <v>13.534690668</v>
      </c>
      <c r="C52" s="12">
        <v>73019.759999999995</v>
      </c>
      <c r="E52" s="29">
        <f t="shared" si="0"/>
        <v>-0.59404138628114844</v>
      </c>
      <c r="F52" s="29">
        <f t="shared" si="1"/>
        <v>-0.35530916194915318</v>
      </c>
      <c r="G52" s="21">
        <v>3.3836984869999999E-3</v>
      </c>
      <c r="H52" s="4"/>
      <c r="I52" s="31">
        <f t="shared" si="2"/>
        <v>-0.59742508476814848</v>
      </c>
      <c r="J52" s="32">
        <f t="shared" si="3"/>
        <v>-0.35869286043615317</v>
      </c>
    </row>
    <row r="53" spans="1:10" x14ac:dyDescent="0.25">
      <c r="A53" s="16">
        <v>43922</v>
      </c>
      <c r="B53" s="8">
        <v>17.462556581000001</v>
      </c>
      <c r="C53" s="12">
        <v>80505.89</v>
      </c>
      <c r="E53" s="29">
        <f t="shared" si="0"/>
        <v>0.25480289614566698</v>
      </c>
      <c r="F53" s="29">
        <f t="shared" si="1"/>
        <v>9.7600259998413805E-2</v>
      </c>
      <c r="G53" s="21">
        <v>2.849262E-3</v>
      </c>
      <c r="H53" s="4"/>
      <c r="I53" s="31">
        <f t="shared" si="2"/>
        <v>0.25195363414566696</v>
      </c>
      <c r="J53" s="32">
        <f t="shared" si="3"/>
        <v>9.47509979984138E-2</v>
      </c>
    </row>
    <row r="54" spans="1:10" x14ac:dyDescent="0.25">
      <c r="A54" s="16">
        <v>43952</v>
      </c>
      <c r="B54" s="8">
        <v>19.678027749000002</v>
      </c>
      <c r="C54" s="12">
        <v>87402.59</v>
      </c>
      <c r="E54" s="29">
        <f t="shared" si="0"/>
        <v>0.11944370587505543</v>
      </c>
      <c r="F54" s="29">
        <f t="shared" si="1"/>
        <v>8.2194566639936975E-2</v>
      </c>
      <c r="G54" s="21">
        <v>2.3580763959999999E-3</v>
      </c>
      <c r="H54" s="4"/>
      <c r="I54" s="31">
        <f t="shared" si="2"/>
        <v>0.11708562947905543</v>
      </c>
      <c r="J54" s="32">
        <f t="shared" si="3"/>
        <v>7.9836490243936978E-2</v>
      </c>
    </row>
    <row r="55" spans="1:10" x14ac:dyDescent="0.25">
      <c r="A55" s="16">
        <v>43983</v>
      </c>
      <c r="B55" s="8">
        <v>20.848647884999998</v>
      </c>
      <c r="C55" s="12">
        <v>95055.82</v>
      </c>
      <c r="E55" s="29">
        <f t="shared" si="0"/>
        <v>5.7786425905643438E-2</v>
      </c>
      <c r="F55" s="29">
        <f t="shared" si="1"/>
        <v>8.3939381901297974E-2</v>
      </c>
      <c r="G55" s="21">
        <v>2.1232775540000002E-3</v>
      </c>
      <c r="H55" s="4"/>
      <c r="I55" s="31">
        <f t="shared" si="2"/>
        <v>5.5663148351643439E-2</v>
      </c>
      <c r="J55" s="32">
        <f t="shared" si="3"/>
        <v>8.1816104347297969E-2</v>
      </c>
    </row>
    <row r="56" spans="1:10" x14ac:dyDescent="0.25">
      <c r="A56" s="16">
        <v>44013</v>
      </c>
      <c r="B56" s="8">
        <v>21.477919243999999</v>
      </c>
      <c r="C56" s="12">
        <v>102912.24</v>
      </c>
      <c r="E56" s="29">
        <f t="shared" si="0"/>
        <v>2.9736298986858232E-2</v>
      </c>
      <c r="F56" s="29">
        <f t="shared" si="1"/>
        <v>7.9412288212289156E-2</v>
      </c>
      <c r="G56" s="21">
        <v>1.94339035E-3</v>
      </c>
      <c r="H56" s="4"/>
      <c r="I56" s="31">
        <f t="shared" si="2"/>
        <v>2.7792908636858231E-2</v>
      </c>
      <c r="J56" s="32">
        <f t="shared" si="3"/>
        <v>7.7468897862289152E-2</v>
      </c>
    </row>
    <row r="57" spans="1:10" x14ac:dyDescent="0.25">
      <c r="A57" s="16">
        <v>44044</v>
      </c>
      <c r="B57" s="8">
        <v>21.178002354</v>
      </c>
      <c r="C57" s="12">
        <v>99369.15</v>
      </c>
      <c r="E57" s="29">
        <f t="shared" si="0"/>
        <v>-1.4062377327212059E-2</v>
      </c>
      <c r="F57" s="29">
        <f t="shared" si="1"/>
        <v>-3.5034882886096137E-2</v>
      </c>
      <c r="G57" s="21">
        <v>1.598927647E-3</v>
      </c>
      <c r="H57" s="4"/>
      <c r="I57" s="31">
        <f t="shared" si="2"/>
        <v>-1.5661304974212059E-2</v>
      </c>
      <c r="J57" s="32">
        <f t="shared" si="3"/>
        <v>-3.6633810533096139E-2</v>
      </c>
    </row>
    <row r="58" spans="1:10" x14ac:dyDescent="0.25">
      <c r="A58" s="16">
        <v>44075</v>
      </c>
      <c r="B58" s="8">
        <v>18.972161999000001</v>
      </c>
      <c r="C58" s="12">
        <v>94603.38</v>
      </c>
      <c r="E58" s="29">
        <f t="shared" si="0"/>
        <v>-0.10999027133573881</v>
      </c>
      <c r="F58" s="29">
        <f t="shared" si="1"/>
        <v>-4.9148498510737902E-2</v>
      </c>
      <c r="G58" s="21">
        <v>1.5697102269999999E-3</v>
      </c>
      <c r="H58" s="4"/>
      <c r="I58" s="31">
        <f t="shared" si="2"/>
        <v>-0.11155998156273882</v>
      </c>
      <c r="J58" s="32">
        <f t="shared" si="3"/>
        <v>-5.0718208737737899E-2</v>
      </c>
    </row>
    <row r="59" spans="1:10" x14ac:dyDescent="0.25">
      <c r="A59" s="16">
        <v>44105</v>
      </c>
      <c r="B59" s="8">
        <v>18.323954527000001</v>
      </c>
      <c r="C59" s="12">
        <v>93952.4</v>
      </c>
      <c r="E59" s="29">
        <f t="shared" si="0"/>
        <v>-3.4763552413003516E-2</v>
      </c>
      <c r="F59" s="29">
        <f t="shared" si="1"/>
        <v>-6.9049337703249499E-3</v>
      </c>
      <c r="G59" s="21">
        <v>1.5697102269999999E-3</v>
      </c>
      <c r="H59" s="4"/>
      <c r="I59" s="31">
        <f t="shared" si="2"/>
        <v>-3.6333262640003514E-2</v>
      </c>
      <c r="J59" s="32">
        <f t="shared" si="3"/>
        <v>-8.4746439973249505E-3</v>
      </c>
    </row>
    <row r="60" spans="1:10" x14ac:dyDescent="0.25">
      <c r="A60" s="16">
        <v>44136</v>
      </c>
      <c r="B60" s="8">
        <v>24.090098611999998</v>
      </c>
      <c r="C60" s="12">
        <v>108893.32</v>
      </c>
      <c r="E60" s="29">
        <f t="shared" si="0"/>
        <v>0.27359171568857699</v>
      </c>
      <c r="F60" s="29">
        <f t="shared" si="1"/>
        <v>0.14758041634185531</v>
      </c>
      <c r="G60" s="21">
        <v>1.494906279E-3</v>
      </c>
      <c r="H60" s="4"/>
      <c r="I60" s="31">
        <f t="shared" si="2"/>
        <v>0.27209680940957698</v>
      </c>
      <c r="J60" s="32">
        <f t="shared" si="3"/>
        <v>0.14608551006285531</v>
      </c>
    </row>
    <row r="61" spans="1:10" x14ac:dyDescent="0.25">
      <c r="A61" s="16">
        <v>44166</v>
      </c>
      <c r="B61" s="8">
        <v>27.418208621000002</v>
      </c>
      <c r="C61" s="12">
        <v>119017.24</v>
      </c>
      <c r="E61" s="29">
        <f t="shared" si="0"/>
        <v>0.12940643079014422</v>
      </c>
      <c r="F61" s="29">
        <f t="shared" si="1"/>
        <v>8.8899669189916083E-2</v>
      </c>
      <c r="G61" s="21">
        <v>1.6445197629999999E-3</v>
      </c>
      <c r="H61" s="4"/>
      <c r="I61" s="31">
        <f t="shared" si="2"/>
        <v>0.12776191102714421</v>
      </c>
      <c r="J61" s="32">
        <f t="shared" si="3"/>
        <v>8.725514942691609E-2</v>
      </c>
    </row>
    <row r="62" spans="1:10" x14ac:dyDescent="0.25">
      <c r="A62" s="16">
        <v>44197</v>
      </c>
      <c r="B62" s="8">
        <v>25.821876785000001</v>
      </c>
      <c r="C62" s="12">
        <v>115067.55</v>
      </c>
      <c r="E62" s="29">
        <f t="shared" si="0"/>
        <v>-5.9985270856473413E-2</v>
      </c>
      <c r="F62" s="29">
        <f t="shared" si="1"/>
        <v>-3.3749009347040476E-2</v>
      </c>
      <c r="G62" s="21">
        <v>1.494906279E-3</v>
      </c>
      <c r="H62" s="4"/>
      <c r="I62" s="31">
        <f t="shared" si="2"/>
        <v>-6.1480177135473414E-2</v>
      </c>
      <c r="J62" s="32">
        <f t="shared" si="3"/>
        <v>-3.5243915626040477E-2</v>
      </c>
    </row>
    <row r="63" spans="1:10" x14ac:dyDescent="0.25">
      <c r="A63" s="16">
        <v>44228</v>
      </c>
      <c r="B63" s="8">
        <v>21.516618198</v>
      </c>
      <c r="C63" s="12">
        <v>110035.17</v>
      </c>
      <c r="E63" s="29">
        <f t="shared" si="0"/>
        <v>-0.18239649402322017</v>
      </c>
      <c r="F63" s="29">
        <f t="shared" si="1"/>
        <v>-4.4719305257580361E-2</v>
      </c>
      <c r="G63" s="21">
        <v>1.3453151429999998E-3</v>
      </c>
      <c r="H63" s="4"/>
      <c r="I63" s="31">
        <f t="shared" si="2"/>
        <v>-0.18374180916622015</v>
      </c>
      <c r="J63" s="32">
        <f t="shared" si="3"/>
        <v>-4.6064620400580361E-2</v>
      </c>
    </row>
    <row r="64" spans="1:10" x14ac:dyDescent="0.25">
      <c r="A64" s="16">
        <v>44256</v>
      </c>
      <c r="B64" s="8">
        <v>23.316119539999999</v>
      </c>
      <c r="C64" s="12">
        <v>116633.72</v>
      </c>
      <c r="E64" s="29">
        <f t="shared" si="0"/>
        <v>8.0319371109985105E-2</v>
      </c>
      <c r="F64" s="29">
        <f t="shared" si="1"/>
        <v>5.8238383969689757E-2</v>
      </c>
      <c r="G64" s="21">
        <v>2.0108777589999999E-3</v>
      </c>
      <c r="H64" s="4"/>
      <c r="I64" s="31">
        <f t="shared" si="2"/>
        <v>7.8308493350985109E-2</v>
      </c>
      <c r="J64" s="32">
        <f t="shared" si="3"/>
        <v>5.6227506210689754E-2</v>
      </c>
    </row>
    <row r="65" spans="1:10" ht="15.75" thickBot="1" x14ac:dyDescent="0.3">
      <c r="A65" s="17">
        <v>44287</v>
      </c>
      <c r="B65" s="13">
        <v>23.82</v>
      </c>
      <c r="C65" s="14">
        <v>120061.99</v>
      </c>
      <c r="E65" s="29">
        <f t="shared" si="0"/>
        <v>2.1380616805543831E-2</v>
      </c>
      <c r="F65" s="29">
        <f t="shared" si="1"/>
        <v>2.8969766799181975E-2</v>
      </c>
      <c r="G65" s="22">
        <v>0</v>
      </c>
      <c r="H65" s="4"/>
      <c r="I65" s="31">
        <f t="shared" si="2"/>
        <v>2.1380616805543831E-2</v>
      </c>
      <c r="J65" s="32">
        <f t="shared" si="3"/>
        <v>2.8969766799181975E-2</v>
      </c>
    </row>
    <row r="71" spans="1:10" ht="15.75" thickBot="1" x14ac:dyDescent="0.3"/>
    <row r="72" spans="1:10" x14ac:dyDescent="0.25">
      <c r="F72" s="37" t="s">
        <v>11</v>
      </c>
      <c r="G72" s="6" t="s">
        <v>10</v>
      </c>
    </row>
    <row r="73" spans="1:10" x14ac:dyDescent="0.25">
      <c r="F73" s="38">
        <f>J3</f>
        <v>4.7406136854481903E-2</v>
      </c>
      <c r="G73" s="39">
        <f>I3</f>
        <v>5.0123497464148382E-2</v>
      </c>
    </row>
    <row r="74" spans="1:10" x14ac:dyDescent="0.25">
      <c r="F74" s="38">
        <f t="shared" ref="F74:F135" si="4">J4</f>
        <v>0.14514256510155404</v>
      </c>
      <c r="G74" s="39">
        <f t="shared" ref="G74:G135" si="5">I4</f>
        <v>0.47360316144048853</v>
      </c>
    </row>
    <row r="75" spans="1:10" x14ac:dyDescent="0.25">
      <c r="F75" s="38">
        <f t="shared" si="4"/>
        <v>6.364885978213039E-2</v>
      </c>
      <c r="G75" s="39">
        <f t="shared" si="5"/>
        <v>0.1925183122826917</v>
      </c>
    </row>
    <row r="76" spans="1:10" x14ac:dyDescent="0.25">
      <c r="F76" s="38">
        <f t="shared" si="4"/>
        <v>-0.11742518283077417</v>
      </c>
      <c r="G76" s="39">
        <f t="shared" si="5"/>
        <v>-0.251970371106436</v>
      </c>
    </row>
    <row r="77" spans="1:10" x14ac:dyDescent="0.25">
      <c r="F77" s="38">
        <f t="shared" si="4"/>
        <v>4.9515555719728335E-2</v>
      </c>
      <c r="G77" s="39">
        <f t="shared" si="5"/>
        <v>0.14680070744224671</v>
      </c>
    </row>
    <row r="78" spans="1:10" x14ac:dyDescent="0.25">
      <c r="F78" s="38">
        <f t="shared" si="4"/>
        <v>9.5278821058594448E-2</v>
      </c>
      <c r="G78" s="39">
        <f t="shared" si="5"/>
        <v>0.22010424564539685</v>
      </c>
    </row>
    <row r="79" spans="1:10" x14ac:dyDescent="0.25">
      <c r="F79" s="38">
        <f t="shared" si="4"/>
        <v>-1.8415743141535542E-3</v>
      </c>
      <c r="G79" s="39">
        <f t="shared" si="5"/>
        <v>6.7193602888111201E-2</v>
      </c>
    </row>
    <row r="80" spans="1:10" x14ac:dyDescent="0.25">
      <c r="F80" s="38">
        <f t="shared" si="4"/>
        <v>-3.0588682873108272E-3</v>
      </c>
      <c r="G80" s="39">
        <f t="shared" si="5"/>
        <v>4.344278814669561E-2</v>
      </c>
    </row>
    <row r="81" spans="6:7" x14ac:dyDescent="0.25">
      <c r="F81" s="38">
        <f t="shared" si="4"/>
        <v>9.5992311693162413E-2</v>
      </c>
      <c r="G81" s="39">
        <f t="shared" si="5"/>
        <v>0.25466365259684776</v>
      </c>
    </row>
    <row r="82" spans="6:7" x14ac:dyDescent="0.25">
      <c r="F82" s="38">
        <f t="shared" si="4"/>
        <v>-5.7969119776616361E-2</v>
      </c>
      <c r="G82" s="39">
        <f t="shared" si="5"/>
        <v>-0.11077965615769798</v>
      </c>
    </row>
    <row r="83" spans="6:7" x14ac:dyDescent="0.25">
      <c r="F83" s="38">
        <f t="shared" si="4"/>
        <v>-3.8713966876340683E-2</v>
      </c>
      <c r="G83" s="39">
        <f t="shared" si="5"/>
        <v>-8.4460579905613703E-2</v>
      </c>
    </row>
    <row r="84" spans="6:7" x14ac:dyDescent="0.25">
      <c r="F84" s="38">
        <f t="shared" si="4"/>
        <v>6.0331001868634361E-2</v>
      </c>
      <c r="G84" s="39">
        <f t="shared" si="5"/>
        <v>-8.0877096874884015E-4</v>
      </c>
    </row>
    <row r="85" spans="6:7" x14ac:dyDescent="0.25">
      <c r="F85" s="38">
        <f t="shared" si="4"/>
        <v>2.1699535486311136E-2</v>
      </c>
      <c r="G85" s="39">
        <f t="shared" si="5"/>
        <v>1.9580011981470535E-3</v>
      </c>
    </row>
    <row r="86" spans="6:7" x14ac:dyDescent="0.25">
      <c r="F86" s="38">
        <f t="shared" si="4"/>
        <v>-3.5998142881159871E-2</v>
      </c>
      <c r="G86" s="39">
        <f t="shared" si="5"/>
        <v>-5.7024168897745427E-2</v>
      </c>
    </row>
    <row r="87" spans="6:7" x14ac:dyDescent="0.25">
      <c r="F87" s="38">
        <f t="shared" si="4"/>
        <v>-1.4259117939344158E-3</v>
      </c>
      <c r="G87" s="39">
        <f t="shared" si="5"/>
        <v>-4.4399538043427757E-2</v>
      </c>
    </row>
    <row r="88" spans="6:7" x14ac:dyDescent="0.25">
      <c r="F88" s="38">
        <f t="shared" si="4"/>
        <v>-5.1286808521902913E-2</v>
      </c>
      <c r="G88" s="39">
        <f t="shared" si="5"/>
        <v>-8.4300032764030558E-2</v>
      </c>
    </row>
    <row r="89" spans="6:7" x14ac:dyDescent="0.25">
      <c r="F89" s="38">
        <f t="shared" si="4"/>
        <v>-5.0875899849913246E-3</v>
      </c>
      <c r="G89" s="39">
        <f t="shared" si="5"/>
        <v>-5.4674488966152048E-2</v>
      </c>
    </row>
    <row r="90" spans="6:7" x14ac:dyDescent="0.25">
      <c r="F90" s="38">
        <f t="shared" si="4"/>
        <v>3.8940088522392419E-2</v>
      </c>
      <c r="G90" s="39">
        <f t="shared" si="5"/>
        <v>6.3766154552340623E-2</v>
      </c>
    </row>
    <row r="91" spans="6:7" x14ac:dyDescent="0.25">
      <c r="F91" s="38">
        <f t="shared" si="4"/>
        <v>6.389752662659319E-2</v>
      </c>
      <c r="G91" s="39">
        <f t="shared" si="5"/>
        <v>1.8713126423192783E-2</v>
      </c>
    </row>
    <row r="92" spans="6:7" x14ac:dyDescent="0.25">
      <c r="F92" s="38">
        <f t="shared" si="4"/>
        <v>4.1292475637983647E-2</v>
      </c>
      <c r="G92" s="39">
        <f t="shared" si="5"/>
        <v>0.10773611778681687</v>
      </c>
    </row>
    <row r="93" spans="6:7" x14ac:dyDescent="0.25">
      <c r="F93" s="38">
        <f t="shared" si="4"/>
        <v>-6.2298862077834723E-3</v>
      </c>
      <c r="G93" s="39">
        <f t="shared" si="5"/>
        <v>8.5307248878399772E-2</v>
      </c>
    </row>
    <row r="94" spans="6:7" x14ac:dyDescent="0.25">
      <c r="F94" s="38">
        <f t="shared" si="4"/>
        <v>-3.7636612667351153E-2</v>
      </c>
      <c r="G94" s="39">
        <f t="shared" si="5"/>
        <v>-9.21981339199823E-2</v>
      </c>
    </row>
    <row r="95" spans="6:7" x14ac:dyDescent="0.25">
      <c r="F95" s="38">
        <f t="shared" si="4"/>
        <v>5.43702196151091E-2</v>
      </c>
      <c r="G95" s="39">
        <f t="shared" si="5"/>
        <v>4.0374727798760342E-2</v>
      </c>
    </row>
    <row r="96" spans="6:7" x14ac:dyDescent="0.25">
      <c r="F96" s="38">
        <f t="shared" si="4"/>
        <v>9.977988591669644E-2</v>
      </c>
      <c r="G96" s="39">
        <f t="shared" si="5"/>
        <v>0.19596550073586194</v>
      </c>
    </row>
    <row r="97" spans="6:7" x14ac:dyDescent="0.25">
      <c r="F97" s="38">
        <f t="shared" si="4"/>
        <v>5.2968810232836751E-4</v>
      </c>
      <c r="G97" s="39">
        <f t="shared" si="5"/>
        <v>8.0922831811600579E-2</v>
      </c>
    </row>
    <row r="98" spans="6:7" x14ac:dyDescent="0.25">
      <c r="F98" s="38">
        <f t="shared" si="4"/>
        <v>-5.1754557175122465E-3</v>
      </c>
      <c r="G98" s="39">
        <f t="shared" si="5"/>
        <v>-7.6482034225936173E-3</v>
      </c>
    </row>
    <row r="99" spans="6:7" x14ac:dyDescent="0.25">
      <c r="F99" s="38">
        <f t="shared" si="4"/>
        <v>3.5715492759713814E-3</v>
      </c>
      <c r="G99" s="39">
        <f t="shared" si="5"/>
        <v>6.5155785658355475E-2</v>
      </c>
    </row>
    <row r="100" spans="6:7" x14ac:dyDescent="0.25">
      <c r="F100" s="38">
        <f t="shared" si="4"/>
        <v>-0.12026412568547638</v>
      </c>
      <c r="G100" s="39">
        <f t="shared" si="5"/>
        <v>-0.1939803492501822</v>
      </c>
    </row>
    <row r="101" spans="6:7" x14ac:dyDescent="0.25">
      <c r="F101" s="38">
        <f t="shared" si="4"/>
        <v>-5.8574562144097904E-2</v>
      </c>
      <c r="G101" s="39">
        <f t="shared" si="5"/>
        <v>-0.10423310224038802</v>
      </c>
    </row>
    <row r="102" spans="6:7" x14ac:dyDescent="0.25">
      <c r="F102" s="38">
        <f t="shared" si="4"/>
        <v>7.9611128826660535E-2</v>
      </c>
      <c r="G102" s="39">
        <f t="shared" si="5"/>
        <v>0.13188329974041968</v>
      </c>
    </row>
    <row r="103" spans="6:7" x14ac:dyDescent="0.25">
      <c r="F103" s="38">
        <f t="shared" si="4"/>
        <v>-3.8295032868959196E-2</v>
      </c>
      <c r="G103" s="39">
        <f t="shared" si="5"/>
        <v>-2.6774207500889553E-2</v>
      </c>
    </row>
    <row r="104" spans="6:7" x14ac:dyDescent="0.25">
      <c r="F104" s="38">
        <f t="shared" si="4"/>
        <v>2.9483229079133737E-2</v>
      </c>
      <c r="G104" s="39">
        <f t="shared" si="5"/>
        <v>8.6087480783606535E-2</v>
      </c>
    </row>
    <row r="105" spans="6:7" x14ac:dyDescent="0.25">
      <c r="F105" s="38">
        <f t="shared" si="4"/>
        <v>9.1561174884545127E-2</v>
      </c>
      <c r="G105" s="39">
        <f t="shared" si="5"/>
        <v>0.26431067351209947</v>
      </c>
    </row>
    <row r="106" spans="6:7" x14ac:dyDescent="0.25">
      <c r="F106" s="38">
        <f t="shared" si="4"/>
        <v>1.8583371244985908E-2</v>
      </c>
      <c r="G106" s="39">
        <f t="shared" si="5"/>
        <v>-8.2386241693929496E-2</v>
      </c>
    </row>
    <row r="107" spans="6:7" x14ac:dyDescent="0.25">
      <c r="F107" s="38">
        <f t="shared" si="4"/>
        <v>-2.3164265448125249E-2</v>
      </c>
      <c r="G107" s="39">
        <f t="shared" si="5"/>
        <v>-8.7538829725341952E-2</v>
      </c>
    </row>
    <row r="108" spans="6:7" x14ac:dyDescent="0.25">
      <c r="F108" s="38">
        <f t="shared" si="4"/>
        <v>9.7276589684869325E-2</v>
      </c>
      <c r="G108" s="39">
        <f t="shared" si="5"/>
        <v>0.1148968372796277</v>
      </c>
    </row>
    <row r="109" spans="6:7" x14ac:dyDescent="0.25">
      <c r="F109" s="38">
        <f t="shared" si="4"/>
        <v>-2.3688520272089193E-2</v>
      </c>
      <c r="G109" s="39">
        <f t="shared" si="5"/>
        <v>5.1310242820946268E-2</v>
      </c>
    </row>
    <row r="110" spans="6:7" x14ac:dyDescent="0.25">
      <c r="F110" s="38">
        <f t="shared" si="4"/>
        <v>-6.4661434197147332E-3</v>
      </c>
      <c r="G110" s="39">
        <f t="shared" si="5"/>
        <v>3.1600224899230554E-2</v>
      </c>
    </row>
    <row r="111" spans="6:7" x14ac:dyDescent="0.25">
      <c r="F111" s="38">
        <f t="shared" si="4"/>
        <v>4.6077669737081411E-3</v>
      </c>
      <c r="G111" s="39">
        <f t="shared" si="5"/>
        <v>-3.8926715325761557E-2</v>
      </c>
    </row>
    <row r="112" spans="6:7" x14ac:dyDescent="0.25">
      <c r="F112" s="38">
        <f t="shared" si="4"/>
        <v>1.5710712361661052E-3</v>
      </c>
      <c r="G112" s="39">
        <f t="shared" si="5"/>
        <v>-6.0913674095462909E-2</v>
      </c>
    </row>
    <row r="113" spans="6:7" x14ac:dyDescent="0.25">
      <c r="F113" s="38">
        <f t="shared" si="4"/>
        <v>3.5083977595649671E-2</v>
      </c>
      <c r="G113" s="39">
        <f t="shared" si="5"/>
        <v>6.5582366611148163E-2</v>
      </c>
    </row>
    <row r="114" spans="6:7" x14ac:dyDescent="0.25">
      <c r="F114" s="38">
        <f t="shared" si="4"/>
        <v>2.6555211277840621E-3</v>
      </c>
      <c r="G114" s="39">
        <f t="shared" si="5"/>
        <v>-5.541719270897584E-2</v>
      </c>
    </row>
    <row r="115" spans="6:7" x14ac:dyDescent="0.25">
      <c r="F115" s="38">
        <f t="shared" si="4"/>
        <v>-1.1712749257437385E-2</v>
      </c>
      <c r="G115" s="39">
        <f t="shared" si="5"/>
        <v>-1.9698355098277144E-2</v>
      </c>
    </row>
    <row r="116" spans="6:7" x14ac:dyDescent="0.25">
      <c r="F116" s="38">
        <f t="shared" si="4"/>
        <v>3.0441910758014258E-2</v>
      </c>
      <c r="G116" s="39">
        <f t="shared" si="5"/>
        <v>7.2686515978587357E-2</v>
      </c>
    </row>
    <row r="117" spans="6:7" x14ac:dyDescent="0.25">
      <c r="F117" s="38">
        <f t="shared" si="4"/>
        <v>1.8556649482177803E-2</v>
      </c>
      <c r="G117" s="39">
        <f t="shared" si="5"/>
        <v>9.3318387924491528E-2</v>
      </c>
    </row>
    <row r="118" spans="6:7" x14ac:dyDescent="0.25">
      <c r="F118" s="38">
        <f t="shared" si="4"/>
        <v>5.6038550929729388E-3</v>
      </c>
      <c r="G118" s="39">
        <f t="shared" si="5"/>
        <v>-3.8872714148553235E-2</v>
      </c>
    </row>
    <row r="119" spans="6:7" x14ac:dyDescent="0.25">
      <c r="F119" s="38">
        <f t="shared" si="4"/>
        <v>6.2492225542115934E-2</v>
      </c>
      <c r="G119" s="39">
        <f t="shared" si="5"/>
        <v>4.4658565023271521E-2</v>
      </c>
    </row>
    <row r="120" spans="6:7" x14ac:dyDescent="0.25">
      <c r="F120" s="38">
        <f t="shared" si="4"/>
        <v>-2.019835357323373E-2</v>
      </c>
      <c r="G120" s="39">
        <f t="shared" si="5"/>
        <v>-6.2797529064597166E-2</v>
      </c>
    </row>
    <row r="121" spans="6:7" x14ac:dyDescent="0.25">
      <c r="F121" s="38">
        <f t="shared" si="4"/>
        <v>-9.0993999576406526E-2</v>
      </c>
      <c r="G121" s="39">
        <f t="shared" si="5"/>
        <v>-0.11870126005986993</v>
      </c>
    </row>
    <row r="122" spans="6:7" x14ac:dyDescent="0.25">
      <c r="F122" s="38">
        <f t="shared" si="4"/>
        <v>-0.35869286043615317</v>
      </c>
      <c r="G122" s="39">
        <f t="shared" si="5"/>
        <v>-0.59742508476814848</v>
      </c>
    </row>
    <row r="123" spans="6:7" x14ac:dyDescent="0.25">
      <c r="F123" s="38">
        <f t="shared" si="4"/>
        <v>9.47509979984138E-2</v>
      </c>
      <c r="G123" s="39">
        <f t="shared" si="5"/>
        <v>0.25195363414566696</v>
      </c>
    </row>
    <row r="124" spans="6:7" x14ac:dyDescent="0.25">
      <c r="F124" s="38">
        <f t="shared" si="4"/>
        <v>7.9836490243936978E-2</v>
      </c>
      <c r="G124" s="39">
        <f t="shared" si="5"/>
        <v>0.11708562947905543</v>
      </c>
    </row>
    <row r="125" spans="6:7" x14ac:dyDescent="0.25">
      <c r="F125" s="38">
        <f t="shared" si="4"/>
        <v>8.1816104347297969E-2</v>
      </c>
      <c r="G125" s="39">
        <f t="shared" si="5"/>
        <v>5.5663148351643439E-2</v>
      </c>
    </row>
    <row r="126" spans="6:7" x14ac:dyDescent="0.25">
      <c r="F126" s="38">
        <f t="shared" si="4"/>
        <v>7.7468897862289152E-2</v>
      </c>
      <c r="G126" s="39">
        <f t="shared" si="5"/>
        <v>2.7792908636858231E-2</v>
      </c>
    </row>
    <row r="127" spans="6:7" x14ac:dyDescent="0.25">
      <c r="F127" s="38">
        <f t="shared" si="4"/>
        <v>-3.6633810533096139E-2</v>
      </c>
      <c r="G127" s="39">
        <f t="shared" si="5"/>
        <v>-1.5661304974212059E-2</v>
      </c>
    </row>
    <row r="128" spans="6:7" x14ac:dyDescent="0.25">
      <c r="F128" s="38">
        <f t="shared" si="4"/>
        <v>-5.0718208737737899E-2</v>
      </c>
      <c r="G128" s="39">
        <f t="shared" si="5"/>
        <v>-0.11155998156273882</v>
      </c>
    </row>
    <row r="129" spans="6:7" x14ac:dyDescent="0.25">
      <c r="F129" s="38">
        <f t="shared" si="4"/>
        <v>-8.4746439973249505E-3</v>
      </c>
      <c r="G129" s="39">
        <f t="shared" si="5"/>
        <v>-3.6333262640003514E-2</v>
      </c>
    </row>
    <row r="130" spans="6:7" x14ac:dyDescent="0.25">
      <c r="F130" s="38">
        <f t="shared" si="4"/>
        <v>0.14608551006285531</v>
      </c>
      <c r="G130" s="39">
        <f t="shared" si="5"/>
        <v>0.27209680940957698</v>
      </c>
    </row>
    <row r="131" spans="6:7" x14ac:dyDescent="0.25">
      <c r="F131" s="38">
        <f t="shared" si="4"/>
        <v>8.725514942691609E-2</v>
      </c>
      <c r="G131" s="39">
        <f t="shared" si="5"/>
        <v>0.12776191102714421</v>
      </c>
    </row>
    <row r="132" spans="6:7" x14ac:dyDescent="0.25">
      <c r="F132" s="38">
        <f t="shared" si="4"/>
        <v>-3.5243915626040477E-2</v>
      </c>
      <c r="G132" s="39">
        <f t="shared" si="5"/>
        <v>-6.1480177135473414E-2</v>
      </c>
    </row>
    <row r="133" spans="6:7" x14ac:dyDescent="0.25">
      <c r="F133" s="38">
        <f t="shared" si="4"/>
        <v>-4.6064620400580361E-2</v>
      </c>
      <c r="G133" s="39">
        <f t="shared" si="5"/>
        <v>-0.18374180916622015</v>
      </c>
    </row>
    <row r="134" spans="6:7" x14ac:dyDescent="0.25">
      <c r="F134" s="38">
        <f t="shared" si="4"/>
        <v>5.6227506210689754E-2</v>
      </c>
      <c r="G134" s="39">
        <f t="shared" si="5"/>
        <v>7.8308493350985109E-2</v>
      </c>
    </row>
    <row r="135" spans="6:7" ht="15.75" thickBot="1" x14ac:dyDescent="0.3">
      <c r="F135" s="40">
        <f t="shared" si="4"/>
        <v>2.8969766799181975E-2</v>
      </c>
      <c r="G135" s="25">
        <f t="shared" si="5"/>
        <v>2.1380616805543831E-2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J21"/>
  <sheetViews>
    <sheetView showGridLines="0" workbookViewId="0">
      <selection activeCell="A19" sqref="A19"/>
    </sheetView>
  </sheetViews>
  <sheetFormatPr defaultRowHeight="15" x14ac:dyDescent="0.25"/>
  <cols>
    <col min="8" max="8" width="15.7109375" customWidth="1"/>
  </cols>
  <sheetData>
    <row r="7" spans="1:10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</row>
    <row r="8" spans="1:10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</row>
    <row r="9" spans="1:10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</row>
    <row r="10" spans="1:10" x14ac:dyDescent="0.25">
      <c r="A10" s="43"/>
      <c r="B10" s="43"/>
      <c r="C10" s="43"/>
      <c r="D10" s="43"/>
      <c r="E10" s="43"/>
      <c r="F10" s="43"/>
      <c r="G10" s="43"/>
      <c r="H10" s="43"/>
      <c r="I10" s="43"/>
      <c r="J10" s="43"/>
    </row>
    <row r="11" spans="1:10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</row>
    <row r="12" spans="1:10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3"/>
    </row>
    <row r="13" spans="1:10" x14ac:dyDescent="0.25">
      <c r="A13" s="43"/>
      <c r="B13" s="43"/>
      <c r="C13" s="43"/>
      <c r="D13" s="43"/>
      <c r="E13" s="43"/>
      <c r="F13" s="43"/>
      <c r="G13" s="43"/>
      <c r="H13" s="43"/>
      <c r="I13" s="43"/>
      <c r="J13" s="43"/>
    </row>
    <row r="14" spans="1:10" x14ac:dyDescent="0.25">
      <c r="A14" s="43"/>
      <c r="B14" s="43"/>
      <c r="C14" s="43"/>
      <c r="D14" s="43"/>
      <c r="E14" s="43"/>
      <c r="F14" s="43"/>
      <c r="G14" s="43"/>
      <c r="H14" s="43"/>
      <c r="I14" s="43"/>
      <c r="J14" s="43"/>
    </row>
    <row r="15" spans="1:10" x14ac:dyDescent="0.25">
      <c r="A15" s="43"/>
      <c r="B15" s="43"/>
      <c r="C15" s="43"/>
      <c r="D15" s="43"/>
      <c r="E15" s="43"/>
      <c r="F15" s="43"/>
      <c r="G15" s="43"/>
      <c r="H15" s="43"/>
      <c r="I15" s="43"/>
      <c r="J15" s="43"/>
    </row>
    <row r="16" spans="1:10" x14ac:dyDescent="0.25">
      <c r="A16" s="43"/>
      <c r="B16" s="43"/>
      <c r="C16" s="43"/>
      <c r="D16" s="43"/>
      <c r="E16" s="43"/>
      <c r="F16" s="43"/>
      <c r="G16" s="43"/>
      <c r="H16" s="43"/>
      <c r="I16" s="43"/>
      <c r="J16" s="43"/>
    </row>
    <row r="17" spans="1:10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</row>
    <row r="18" spans="1:10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3"/>
    </row>
    <row r="19" spans="1:10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</row>
    <row r="21" spans="1:10" x14ac:dyDescent="0.25">
      <c r="H21" t="s">
        <v>106</v>
      </c>
      <c r="I21" t="s">
        <v>107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6"/>
  <sheetViews>
    <sheetView showGridLines="0" workbookViewId="0">
      <selection activeCell="D11" sqref="D11"/>
    </sheetView>
  </sheetViews>
  <sheetFormatPr defaultRowHeight="15" x14ac:dyDescent="0.25"/>
  <cols>
    <col min="1" max="1" width="18.28515625" bestFit="1" customWidth="1"/>
    <col min="2" max="2" width="20" customWidth="1"/>
    <col min="3" max="3" width="16.7109375" customWidth="1"/>
    <col min="4" max="4" width="15" customWidth="1"/>
    <col min="6" max="6" width="16.7109375" customWidth="1"/>
    <col min="7" max="7" width="23.140625" customWidth="1"/>
  </cols>
  <sheetData>
    <row r="1" spans="1:7" ht="26.25" x14ac:dyDescent="0.4">
      <c r="A1" s="1" t="s">
        <v>25</v>
      </c>
    </row>
    <row r="8" spans="1:7" ht="15.75" thickBot="1" x14ac:dyDescent="0.3"/>
    <row r="9" spans="1:7" ht="19.5" x14ac:dyDescent="0.3">
      <c r="A9" s="45"/>
      <c r="B9" s="46" t="s">
        <v>26</v>
      </c>
      <c r="C9" s="46" t="s">
        <v>27</v>
      </c>
      <c r="D9" s="47" t="s">
        <v>25</v>
      </c>
    </row>
    <row r="10" spans="1:7" ht="20.25" thickBot="1" x14ac:dyDescent="0.35">
      <c r="A10" s="48" t="s">
        <v>3</v>
      </c>
      <c r="B10" s="49">
        <f>Regressão!P8</f>
        <v>1.8055309084977311</v>
      </c>
      <c r="C10" s="50">
        <f>Regressão!M6</f>
        <v>0.82573797886063438</v>
      </c>
      <c r="D10" s="51">
        <f>B10/SQRT(C10)</f>
        <v>1.9869356290559415</v>
      </c>
      <c r="E10" s="44" t="s">
        <v>28</v>
      </c>
    </row>
    <row r="12" spans="1:7" x14ac:dyDescent="0.25">
      <c r="F12" s="3"/>
      <c r="G12" s="3"/>
    </row>
    <row r="13" spans="1:7" x14ac:dyDescent="0.25">
      <c r="C13" s="109"/>
      <c r="F13" s="110"/>
      <c r="G13" s="112"/>
    </row>
    <row r="14" spans="1:7" x14ac:dyDescent="0.25">
      <c r="C14" s="109"/>
      <c r="F14" s="110"/>
      <c r="G14" s="110"/>
    </row>
    <row r="16" spans="1:7" x14ac:dyDescent="0.25">
      <c r="G16" s="111"/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9"/>
  <sheetViews>
    <sheetView showGridLines="0" workbookViewId="0">
      <selection activeCell="B18" sqref="B18"/>
    </sheetView>
  </sheetViews>
  <sheetFormatPr defaultRowHeight="15" x14ac:dyDescent="0.25"/>
  <cols>
    <col min="1" max="1" width="34.28515625" customWidth="1"/>
    <col min="2" max="2" width="20" bestFit="1" customWidth="1"/>
    <col min="3" max="3" width="20.85546875" bestFit="1" customWidth="1"/>
    <col min="4" max="4" width="14" customWidth="1"/>
    <col min="5" max="5" width="17" customWidth="1"/>
    <col min="6" max="6" width="9.5703125" customWidth="1"/>
  </cols>
  <sheetData>
    <row r="2" spans="1:7" ht="26.25" x14ac:dyDescent="0.4">
      <c r="A2" s="52" t="s">
        <v>29</v>
      </c>
    </row>
    <row r="3" spans="1:7" ht="15.75" thickBot="1" x14ac:dyDescent="0.3"/>
    <row r="4" spans="1:7" x14ac:dyDescent="0.25">
      <c r="D4" s="5" t="s">
        <v>31</v>
      </c>
      <c r="E4" s="57"/>
      <c r="F4" s="57"/>
      <c r="G4" s="58"/>
    </row>
    <row r="5" spans="1:7" ht="18" x14ac:dyDescent="0.35">
      <c r="D5" s="26" t="s">
        <v>32</v>
      </c>
      <c r="E5" t="s">
        <v>34</v>
      </c>
      <c r="G5" s="59"/>
    </row>
    <row r="6" spans="1:7" ht="18" x14ac:dyDescent="0.35">
      <c r="D6" s="26" t="s">
        <v>33</v>
      </c>
      <c r="E6" t="s">
        <v>35</v>
      </c>
      <c r="G6" s="59"/>
    </row>
    <row r="7" spans="1:7" x14ac:dyDescent="0.25">
      <c r="D7" s="26" t="s">
        <v>36</v>
      </c>
      <c r="E7" t="s">
        <v>37</v>
      </c>
      <c r="G7" s="59"/>
    </row>
    <row r="8" spans="1:7" ht="26.25" x14ac:dyDescent="0.4">
      <c r="A8" s="52" t="s">
        <v>30</v>
      </c>
      <c r="D8" s="26" t="s">
        <v>38</v>
      </c>
      <c r="E8" t="s">
        <v>39</v>
      </c>
      <c r="G8" s="59"/>
    </row>
    <row r="9" spans="1:7" x14ac:dyDescent="0.25">
      <c r="D9" s="26" t="s">
        <v>40</v>
      </c>
      <c r="E9" t="s">
        <v>41</v>
      </c>
      <c r="G9" s="59"/>
    </row>
    <row r="10" spans="1:7" ht="15.75" thickBot="1" x14ac:dyDescent="0.3">
      <c r="D10" s="24"/>
      <c r="E10" s="60"/>
      <c r="F10" s="60"/>
      <c r="G10" s="61"/>
    </row>
    <row r="13" spans="1:7" x14ac:dyDescent="0.25">
      <c r="A13" t="s">
        <v>47</v>
      </c>
    </row>
    <row r="14" spans="1:7" x14ac:dyDescent="0.25">
      <c r="A14" t="s">
        <v>42</v>
      </c>
    </row>
    <row r="16" spans="1:7" x14ac:dyDescent="0.25">
      <c r="A16" t="s">
        <v>43</v>
      </c>
      <c r="B16" t="s">
        <v>44</v>
      </c>
      <c r="C16" t="s">
        <v>45</v>
      </c>
      <c r="D16" t="s">
        <v>46</v>
      </c>
      <c r="E16" t="s">
        <v>30</v>
      </c>
    </row>
    <row r="17" spans="1:5" x14ac:dyDescent="0.25">
      <c r="A17" s="56">
        <v>0.7</v>
      </c>
      <c r="B17" s="54">
        <v>50000</v>
      </c>
      <c r="C17" s="54">
        <v>100000</v>
      </c>
      <c r="D17" s="53">
        <v>0.34</v>
      </c>
      <c r="E17" s="55">
        <f>A17*(1+(B17/C17)*(1-0.34))</f>
        <v>0.93099999999999994</v>
      </c>
    </row>
    <row r="18" spans="1:5" x14ac:dyDescent="0.25">
      <c r="A18" t="s">
        <v>108</v>
      </c>
    </row>
    <row r="19" spans="1:5" x14ac:dyDescent="0.25">
      <c r="E19">
        <f>E17/(1+(B17/C17)*(1-D17))</f>
        <v>0.7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3"/>
  <sheetViews>
    <sheetView showGridLines="0" workbookViewId="0">
      <selection activeCell="D14" sqref="D14"/>
    </sheetView>
  </sheetViews>
  <sheetFormatPr defaultColWidth="10.28515625" defaultRowHeight="15.75" x14ac:dyDescent="0.25"/>
  <cols>
    <col min="1" max="1" width="12.140625" style="65" customWidth="1"/>
    <col min="2" max="2" width="22.28515625" style="65" bestFit="1" customWidth="1"/>
    <col min="3" max="3" width="17.42578125" style="65" customWidth="1"/>
    <col min="4" max="16384" width="10.28515625" style="65"/>
  </cols>
  <sheetData>
    <row r="1" spans="1:4" x14ac:dyDescent="0.25">
      <c r="A1" s="62" t="s">
        <v>49</v>
      </c>
      <c r="B1" s="63" t="s">
        <v>48</v>
      </c>
      <c r="C1" s="63" t="s">
        <v>18</v>
      </c>
      <c r="D1" s="64"/>
    </row>
    <row r="2" spans="1:4" x14ac:dyDescent="0.25">
      <c r="A2" s="66" t="s">
        <v>51</v>
      </c>
      <c r="B2" s="67">
        <v>5.5E-2</v>
      </c>
      <c r="C2" s="68">
        <v>1.1499999999999999</v>
      </c>
      <c r="D2" s="69"/>
    </row>
    <row r="3" spans="1:4" x14ac:dyDescent="0.25">
      <c r="A3" s="66" t="s">
        <v>50</v>
      </c>
      <c r="B3" s="67">
        <v>4.9000000000000002E-2</v>
      </c>
      <c r="C3" s="68">
        <v>0.98</v>
      </c>
      <c r="D3" s="69"/>
    </row>
    <row r="4" spans="1:4" x14ac:dyDescent="0.25">
      <c r="A4" s="66" t="s">
        <v>52</v>
      </c>
      <c r="B4" s="67">
        <v>0.1021</v>
      </c>
      <c r="C4" s="68">
        <v>0.6</v>
      </c>
      <c r="D4" s="69"/>
    </row>
    <row r="5" spans="1:4" x14ac:dyDescent="0.25">
      <c r="A5" s="66" t="s">
        <v>53</v>
      </c>
      <c r="B5" s="67">
        <v>0.14699999999999999</v>
      </c>
      <c r="C5" s="68">
        <v>0.95</v>
      </c>
      <c r="D5" s="69"/>
    </row>
    <row r="6" spans="1:4" x14ac:dyDescent="0.25">
      <c r="A6" s="66" t="s">
        <v>54</v>
      </c>
      <c r="B6" s="67">
        <v>6.2E-2</v>
      </c>
      <c r="C6" s="68">
        <v>2.15</v>
      </c>
      <c r="D6" s="69"/>
    </row>
    <row r="7" spans="1:4" x14ac:dyDescent="0.25">
      <c r="A7" s="66" t="s">
        <v>24</v>
      </c>
      <c r="B7" s="67">
        <v>4.3999999999999997E-2</v>
      </c>
      <c r="C7" s="68">
        <v>1.5</v>
      </c>
      <c r="D7" s="69"/>
    </row>
    <row r="8" spans="1:4" x14ac:dyDescent="0.25">
      <c r="A8" s="66" t="s">
        <v>55</v>
      </c>
      <c r="B8" s="67">
        <v>0.18940000000000001</v>
      </c>
      <c r="C8" s="68">
        <v>1.55</v>
      </c>
      <c r="D8" s="69"/>
    </row>
    <row r="9" spans="1:4" x14ac:dyDescent="0.25">
      <c r="A9" s="66" t="s">
        <v>56</v>
      </c>
      <c r="B9" s="67">
        <v>7.1599999999999997E-2</v>
      </c>
      <c r="C9" s="68">
        <v>1.05</v>
      </c>
      <c r="D9" s="69"/>
    </row>
    <row r="10" spans="1:4" x14ac:dyDescent="0.25">
      <c r="A10" s="66" t="s">
        <v>57</v>
      </c>
      <c r="B10" s="67">
        <v>0.15440000000000001</v>
      </c>
      <c r="C10" s="68">
        <v>0.7</v>
      </c>
      <c r="D10" s="69"/>
    </row>
    <row r="11" spans="1:4" x14ac:dyDescent="0.25">
      <c r="A11" s="66" t="s">
        <v>58</v>
      </c>
      <c r="B11" s="67">
        <v>0.1255</v>
      </c>
      <c r="C11" s="68">
        <v>0.8</v>
      </c>
      <c r="D11" s="69"/>
    </row>
    <row r="12" spans="1:4" x14ac:dyDescent="0.25">
      <c r="A12" s="70" t="s">
        <v>23</v>
      </c>
      <c r="B12" s="71">
        <f>SUM(B2:B11)</f>
        <v>1</v>
      </c>
      <c r="C12" s="68"/>
      <c r="D12" s="69"/>
    </row>
    <row r="13" spans="1:4" ht="16.5" thickBot="1" x14ac:dyDescent="0.3">
      <c r="A13" s="72"/>
      <c r="B13" s="73"/>
      <c r="C13" s="73" t="s">
        <v>59</v>
      </c>
      <c r="D13" s="74">
        <f>SUMPRODUCT(B2:B11,C2:C11)</f>
        <v>1.0887100000000001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"/>
  <sheetViews>
    <sheetView showGridLines="0" workbookViewId="0">
      <selection activeCell="F9" sqref="F9"/>
    </sheetView>
  </sheetViews>
  <sheetFormatPr defaultRowHeight="15.75" x14ac:dyDescent="0.25"/>
  <cols>
    <col min="1" max="1" width="9.7109375" style="65" customWidth="1"/>
    <col min="2" max="2" width="25" style="65" customWidth="1"/>
    <col min="3" max="3" width="28.42578125" style="65" customWidth="1"/>
    <col min="4" max="4" width="9.140625" style="65"/>
    <col min="5" max="5" width="14.85546875" style="65" customWidth="1"/>
    <col min="6" max="6" width="15.85546875" style="65" customWidth="1"/>
    <col min="7" max="7" width="15.5703125" style="65" customWidth="1"/>
    <col min="8" max="16384" width="9.140625" style="65"/>
  </cols>
  <sheetData>
    <row r="1" spans="1:6" x14ac:dyDescent="0.25">
      <c r="A1" s="75"/>
      <c r="B1" s="85" t="s">
        <v>60</v>
      </c>
      <c r="C1" s="76" t="s">
        <v>71</v>
      </c>
    </row>
    <row r="2" spans="1:6" x14ac:dyDescent="0.25">
      <c r="A2" s="77" t="s">
        <v>61</v>
      </c>
      <c r="B2" s="78">
        <v>0.1</v>
      </c>
      <c r="C2" s="79">
        <v>0.08</v>
      </c>
    </row>
    <row r="3" spans="1:6" x14ac:dyDescent="0.25">
      <c r="A3" s="77" t="s">
        <v>62</v>
      </c>
      <c r="B3" s="78">
        <v>0.12</v>
      </c>
      <c r="C3" s="79">
        <v>0.06</v>
      </c>
    </row>
    <row r="4" spans="1:6" x14ac:dyDescent="0.25">
      <c r="A4" s="77" t="s">
        <v>63</v>
      </c>
      <c r="B4" s="78">
        <v>0.06</v>
      </c>
      <c r="C4" s="79">
        <v>0.05</v>
      </c>
    </row>
    <row r="5" spans="1:6" x14ac:dyDescent="0.25">
      <c r="A5" s="77" t="s">
        <v>64</v>
      </c>
      <c r="B5" s="78">
        <v>7.0000000000000007E-2</v>
      </c>
      <c r="C5" s="79">
        <v>0.08</v>
      </c>
    </row>
    <row r="6" spans="1:6" x14ac:dyDescent="0.25">
      <c r="A6" s="77" t="s">
        <v>65</v>
      </c>
      <c r="B6" s="78">
        <v>0.15</v>
      </c>
      <c r="C6" s="79">
        <v>0.12</v>
      </c>
      <c r="E6" s="65" t="s">
        <v>73</v>
      </c>
      <c r="F6" s="80">
        <f>CORREL(B2:B11,C2:C11)</f>
        <v>0.7015065371677941</v>
      </c>
    </row>
    <row r="7" spans="1:6" x14ac:dyDescent="0.25">
      <c r="A7" s="77" t="s">
        <v>66</v>
      </c>
      <c r="B7" s="78">
        <v>0.05</v>
      </c>
      <c r="C7" s="79">
        <v>0.11</v>
      </c>
      <c r="E7" s="65" t="s">
        <v>27</v>
      </c>
      <c r="F7" s="81">
        <f>F6^2</f>
        <v>0.49211142168914968</v>
      </c>
    </row>
    <row r="8" spans="1:6" x14ac:dyDescent="0.25">
      <c r="A8" s="77" t="s">
        <v>67</v>
      </c>
      <c r="B8" s="78">
        <v>-0.02</v>
      </c>
      <c r="C8" s="79">
        <v>0.04</v>
      </c>
      <c r="E8" s="65" t="s">
        <v>72</v>
      </c>
      <c r="F8" s="80">
        <f>_xlfn.COVARIANCE.S(B2:B11,C2:C11)/_xlfn.VAR.S(C2:C11)</f>
        <v>1.1422764227642306</v>
      </c>
    </row>
    <row r="9" spans="1:6" x14ac:dyDescent="0.25">
      <c r="A9" s="77" t="s">
        <v>68</v>
      </c>
      <c r="B9" s="78">
        <v>0.04</v>
      </c>
      <c r="C9" s="79">
        <v>0.03</v>
      </c>
    </row>
    <row r="10" spans="1:6" x14ac:dyDescent="0.25">
      <c r="A10" s="77" t="s">
        <v>69</v>
      </c>
      <c r="B10" s="78">
        <v>0.03</v>
      </c>
      <c r="C10" s="79">
        <v>0.05</v>
      </c>
    </row>
    <row r="11" spans="1:6" ht="16.5" thickBot="1" x14ac:dyDescent="0.3">
      <c r="A11" s="82" t="s">
        <v>70</v>
      </c>
      <c r="B11" s="83">
        <v>-0.01</v>
      </c>
      <c r="C11" s="84">
        <v>0.02</v>
      </c>
    </row>
  </sheetData>
  <phoneticPr fontId="13" type="noConversion"/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5"/>
  <sheetViews>
    <sheetView showGridLines="0" workbookViewId="0">
      <selection activeCell="K16" sqref="K16"/>
    </sheetView>
  </sheetViews>
  <sheetFormatPr defaultRowHeight="15" x14ac:dyDescent="0.25"/>
  <cols>
    <col min="9" max="9" width="15.85546875" bestFit="1" customWidth="1"/>
    <col min="10" max="10" width="19.28515625" bestFit="1" customWidth="1"/>
    <col min="11" max="11" width="25.85546875" bestFit="1" customWidth="1"/>
    <col min="12" max="12" width="30.5703125" bestFit="1" customWidth="1"/>
  </cols>
  <sheetData>
    <row r="1" spans="1:12" ht="31.5" x14ac:dyDescent="0.45">
      <c r="A1" s="86" t="s">
        <v>74</v>
      </c>
      <c r="I1" s="37" t="s">
        <v>89</v>
      </c>
      <c r="J1" s="95" t="s">
        <v>91</v>
      </c>
      <c r="K1" s="95" t="s">
        <v>96</v>
      </c>
      <c r="L1" s="6" t="s">
        <v>95</v>
      </c>
    </row>
    <row r="2" spans="1:12" x14ac:dyDescent="0.25">
      <c r="I2" s="96" t="s">
        <v>79</v>
      </c>
      <c r="J2" s="3" t="s">
        <v>92</v>
      </c>
      <c r="K2" s="97">
        <v>7.0000000000000007E-2</v>
      </c>
      <c r="L2" s="98">
        <v>0.05</v>
      </c>
    </row>
    <row r="3" spans="1:12" x14ac:dyDescent="0.25">
      <c r="I3" s="96" t="s">
        <v>50</v>
      </c>
      <c r="J3" s="3" t="s">
        <v>93</v>
      </c>
      <c r="K3" s="97">
        <v>0.09</v>
      </c>
      <c r="L3" s="98">
        <v>0.1</v>
      </c>
    </row>
    <row r="4" spans="1:12" ht="15.75" thickBot="1" x14ac:dyDescent="0.3">
      <c r="I4" s="99" t="s">
        <v>90</v>
      </c>
      <c r="J4" s="100" t="s">
        <v>94</v>
      </c>
      <c r="K4" s="101">
        <v>0.13</v>
      </c>
      <c r="L4" s="102">
        <v>0.2</v>
      </c>
    </row>
    <row r="5" spans="1:12" ht="15.75" thickBot="1" x14ac:dyDescent="0.3"/>
    <row r="6" spans="1:12" ht="19.5" thickBot="1" x14ac:dyDescent="0.35">
      <c r="A6" s="87" t="s">
        <v>31</v>
      </c>
      <c r="B6" s="88"/>
      <c r="C6" s="88"/>
      <c r="D6" s="58"/>
    </row>
    <row r="7" spans="1:12" ht="18.75" x14ac:dyDescent="0.3">
      <c r="A7" s="89" t="s">
        <v>75</v>
      </c>
      <c r="B7" s="90" t="s">
        <v>76</v>
      </c>
      <c r="C7" s="90"/>
      <c r="D7" s="59"/>
      <c r="I7" s="37" t="s">
        <v>84</v>
      </c>
      <c r="J7" s="95" t="s">
        <v>97</v>
      </c>
      <c r="K7" s="95" t="s">
        <v>98</v>
      </c>
      <c r="L7" s="6" t="s">
        <v>99</v>
      </c>
    </row>
    <row r="8" spans="1:12" ht="18.75" x14ac:dyDescent="0.3">
      <c r="A8" s="89" t="s">
        <v>77</v>
      </c>
      <c r="B8" s="90" t="s">
        <v>78</v>
      </c>
      <c r="C8" s="90"/>
      <c r="D8" s="59"/>
      <c r="I8" s="96">
        <v>-2</v>
      </c>
      <c r="J8" s="93">
        <f>$K$2-(0.5*I8*$L$2^2)</f>
        <v>7.2500000000000009E-2</v>
      </c>
      <c r="K8" s="93">
        <f>$K$3-(0.5*I8*$L$3^2)</f>
        <v>0.1</v>
      </c>
      <c r="L8" s="103">
        <f>$K$4-0.5*I8*$L$4^2</f>
        <v>0.17</v>
      </c>
    </row>
    <row r="9" spans="1:12" ht="18.75" x14ac:dyDescent="0.3">
      <c r="A9" s="89" t="s">
        <v>79</v>
      </c>
      <c r="B9" s="90" t="s">
        <v>80</v>
      </c>
      <c r="C9" s="90"/>
      <c r="D9" s="59"/>
      <c r="I9" s="96">
        <v>-1</v>
      </c>
      <c r="J9" s="93">
        <f t="shared" ref="J9:J13" si="0">$K$2-(0.5*I9*$L$2^2)</f>
        <v>7.1250000000000008E-2</v>
      </c>
      <c r="K9" s="93">
        <f t="shared" ref="K9:K13" si="1">$K$3-(0.5*I9*$L$3^2)</f>
        <v>9.5000000000000001E-2</v>
      </c>
      <c r="L9" s="103">
        <f t="shared" ref="L9:L13" si="2">$K$4-0.5*I9*$L$4^2</f>
        <v>0.15000000000000002</v>
      </c>
    </row>
    <row r="10" spans="1:12" ht="19.5" thickBot="1" x14ac:dyDescent="0.35">
      <c r="A10" s="91"/>
      <c r="B10" s="92" t="s">
        <v>81</v>
      </c>
      <c r="C10" s="92"/>
      <c r="D10" s="61"/>
      <c r="I10" s="96">
        <v>0</v>
      </c>
      <c r="J10" s="93">
        <f t="shared" si="0"/>
        <v>7.0000000000000007E-2</v>
      </c>
      <c r="K10" s="93">
        <f t="shared" si="1"/>
        <v>0.09</v>
      </c>
      <c r="L10" s="103">
        <f t="shared" si="2"/>
        <v>0.13</v>
      </c>
    </row>
    <row r="11" spans="1:12" ht="15.75" thickBot="1" x14ac:dyDescent="0.3">
      <c r="I11" s="96">
        <v>1</v>
      </c>
      <c r="J11" s="93">
        <f t="shared" si="0"/>
        <v>6.8750000000000006E-2</v>
      </c>
      <c r="K11" s="93">
        <f t="shared" si="1"/>
        <v>8.4999999999999992E-2</v>
      </c>
      <c r="L11" s="103">
        <f t="shared" si="2"/>
        <v>0.11</v>
      </c>
    </row>
    <row r="12" spans="1:12" ht="18.75" x14ac:dyDescent="0.3">
      <c r="A12" s="87" t="s">
        <v>82</v>
      </c>
      <c r="B12" s="57"/>
      <c r="C12" s="57"/>
      <c r="D12" s="58"/>
      <c r="I12" s="96">
        <v>2</v>
      </c>
      <c r="J12" s="93">
        <f t="shared" si="0"/>
        <v>6.7500000000000004E-2</v>
      </c>
      <c r="K12" s="115">
        <f t="shared" si="1"/>
        <v>7.9999999999999988E-2</v>
      </c>
      <c r="L12" s="103">
        <f t="shared" si="2"/>
        <v>0.09</v>
      </c>
    </row>
    <row r="13" spans="1:12" ht="19.5" thickBot="1" x14ac:dyDescent="0.35">
      <c r="A13" s="89" t="s">
        <v>83</v>
      </c>
      <c r="B13" s="90" t="s">
        <v>84</v>
      </c>
      <c r="D13" s="59"/>
      <c r="I13" s="99">
        <v>8</v>
      </c>
      <c r="J13" s="104">
        <f t="shared" si="0"/>
        <v>6.0000000000000005E-2</v>
      </c>
      <c r="K13" s="105">
        <f t="shared" si="1"/>
        <v>4.9999999999999989E-2</v>
      </c>
      <c r="L13" s="106">
        <f t="shared" si="2"/>
        <v>-3.0000000000000027E-2</v>
      </c>
    </row>
    <row r="14" spans="1:12" ht="18.75" x14ac:dyDescent="0.3">
      <c r="A14" s="89" t="s">
        <v>85</v>
      </c>
      <c r="B14" s="90" t="s">
        <v>86</v>
      </c>
      <c r="D14" s="59"/>
      <c r="I14" s="3"/>
      <c r="J14" s="93"/>
      <c r="K14" s="93"/>
      <c r="L14" s="94"/>
    </row>
    <row r="15" spans="1:12" ht="19.5" thickBot="1" x14ac:dyDescent="0.35">
      <c r="A15" s="91" t="s">
        <v>87</v>
      </c>
      <c r="B15" s="92" t="s">
        <v>88</v>
      </c>
      <c r="C15" s="60"/>
      <c r="D15" s="61"/>
      <c r="I15" s="3"/>
      <c r="J15" s="93"/>
      <c r="K15" s="93"/>
      <c r="L15" s="94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Diversificação</vt:lpstr>
      <vt:lpstr>CAPM</vt:lpstr>
      <vt:lpstr>Regressão</vt:lpstr>
      <vt:lpstr>Coeficiente Beta</vt:lpstr>
      <vt:lpstr>Beta Total</vt:lpstr>
      <vt:lpstr>Alavanc. e Desalav. Betas</vt:lpstr>
      <vt:lpstr>Beta de Carteiras</vt:lpstr>
      <vt:lpstr>Beta Contábil</vt:lpstr>
      <vt:lpstr>Função Utilidade</vt:lpstr>
      <vt:lpstr>Curvas de Indiferenças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Talita Nogueira</cp:lastModifiedBy>
  <dcterms:created xsi:type="dcterms:W3CDTF">2021-09-17T18:21:23Z</dcterms:created>
  <dcterms:modified xsi:type="dcterms:W3CDTF">2022-09-16T12:06:37Z</dcterms:modified>
</cp:coreProperties>
</file>