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F2538F-9638-43C0-A97A-C1B01FE98E92}" xr6:coauthVersionLast="47" xr6:coauthVersionMax="47" xr10:uidLastSave="{00000000-0000-0000-0000-000000000000}"/>
  <bookViews>
    <workbookView xWindow="20370" yWindow="-120" windowWidth="20730" windowHeight="11160" activeTab="5" xr2:uid="{A7AAC3B7-3655-4860-A101-B11FB5F65A21}"/>
  </bookViews>
  <sheets>
    <sheet name="Exercício 1" sheetId="1" r:id="rId1"/>
    <sheet name="Exercício 2" sheetId="2" r:id="rId2"/>
    <sheet name="Exercício 3" sheetId="3" r:id="rId3"/>
    <sheet name="Exercício 4" sheetId="7" r:id="rId4"/>
    <sheet name="Exercício 5" sheetId="8" r:id="rId5"/>
    <sheet name="Exercício 6" sheetId="9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9" l="1"/>
  <c r="J15" i="9"/>
  <c r="J14" i="9"/>
  <c r="J6" i="9"/>
  <c r="J7" i="9"/>
  <c r="J8" i="9"/>
  <c r="J9" i="9"/>
  <c r="J10" i="9"/>
  <c r="J11" i="9"/>
  <c r="J12" i="9"/>
  <c r="J13" i="9"/>
  <c r="J5" i="9"/>
  <c r="I6" i="9"/>
  <c r="I7" i="9"/>
  <c r="I8" i="9"/>
  <c r="I9" i="9"/>
  <c r="I10" i="9"/>
  <c r="I11" i="9"/>
  <c r="I12" i="9"/>
  <c r="I13" i="9"/>
  <c r="I5" i="9"/>
  <c r="H6" i="9"/>
  <c r="H7" i="9"/>
  <c r="H8" i="9"/>
  <c r="H9" i="9"/>
  <c r="H10" i="9"/>
  <c r="H11" i="9"/>
  <c r="H12" i="9"/>
  <c r="H13" i="9"/>
  <c r="H5" i="9"/>
  <c r="G6" i="9"/>
  <c r="G7" i="9"/>
  <c r="G8" i="9"/>
  <c r="G9" i="9"/>
  <c r="G10" i="9"/>
  <c r="G11" i="9"/>
  <c r="G12" i="9"/>
  <c r="G13" i="9"/>
  <c r="G5" i="9"/>
  <c r="F6" i="9"/>
  <c r="F7" i="9"/>
  <c r="F8" i="9"/>
  <c r="F9" i="9"/>
  <c r="F10" i="9"/>
  <c r="F11" i="9"/>
  <c r="F12" i="9"/>
  <c r="F13" i="9"/>
  <c r="F5" i="9"/>
  <c r="H13" i="8"/>
  <c r="G13" i="8"/>
  <c r="H12" i="8"/>
  <c r="G12" i="8"/>
  <c r="H9" i="8"/>
  <c r="E32" i="8"/>
  <c r="E31" i="8"/>
  <c r="E28" i="8"/>
  <c r="E29" i="8"/>
  <c r="E30" i="8"/>
  <c r="E27" i="8"/>
  <c r="D28" i="8"/>
  <c r="D29" i="8"/>
  <c r="D30" i="8"/>
  <c r="D27" i="8"/>
  <c r="C28" i="8"/>
  <c r="C29" i="8"/>
  <c r="C30" i="8"/>
  <c r="C27" i="8"/>
  <c r="B28" i="8"/>
  <c r="B29" i="8"/>
  <c r="B30" i="8"/>
  <c r="B27" i="8"/>
  <c r="G9" i="8"/>
  <c r="E22" i="8"/>
  <c r="E21" i="8"/>
  <c r="E18" i="8"/>
  <c r="E19" i="8"/>
  <c r="E20" i="8"/>
  <c r="E17" i="8"/>
  <c r="D18" i="8"/>
  <c r="D19" i="8"/>
  <c r="D20" i="8"/>
  <c r="D17" i="8"/>
  <c r="C18" i="8"/>
  <c r="C19" i="8"/>
  <c r="C20" i="8"/>
  <c r="C17" i="8"/>
  <c r="B18" i="8"/>
  <c r="B19" i="8"/>
  <c r="B20" i="8"/>
  <c r="B17" i="8"/>
  <c r="H8" i="8"/>
  <c r="G8" i="8"/>
  <c r="G8" i="7"/>
  <c r="G7" i="7"/>
  <c r="G6" i="7"/>
  <c r="F8" i="7"/>
  <c r="F7" i="7"/>
  <c r="F6" i="7"/>
  <c r="C7" i="3" l="1"/>
  <c r="C8" i="3"/>
  <c r="C9" i="3"/>
  <c r="C10" i="3"/>
  <c r="C11" i="3"/>
  <c r="C6" i="3"/>
  <c r="D6" i="3" s="1"/>
  <c r="D39" i="2"/>
  <c r="E39" i="2" s="1"/>
  <c r="C37" i="2"/>
  <c r="D37" i="2" s="1"/>
  <c r="E37" i="2" s="1"/>
  <c r="C38" i="2"/>
  <c r="D38" i="2" s="1"/>
  <c r="E38" i="2" s="1"/>
  <c r="C39" i="2"/>
  <c r="C40" i="2"/>
  <c r="D40" i="2" s="1"/>
  <c r="E40" i="2" s="1"/>
  <c r="C36" i="2"/>
  <c r="D36" i="2" s="1"/>
  <c r="E36" i="2" s="1"/>
  <c r="E41" i="2" s="1"/>
  <c r="E42" i="2" s="1"/>
  <c r="J5" i="2" s="1"/>
  <c r="J6" i="2" s="1"/>
  <c r="C26" i="2"/>
  <c r="D26" i="2" s="1"/>
  <c r="E26" i="2" s="1"/>
  <c r="C27" i="2"/>
  <c r="D27" i="2" s="1"/>
  <c r="E27" i="2" s="1"/>
  <c r="C28" i="2"/>
  <c r="C29" i="2"/>
  <c r="D29" i="2" s="1"/>
  <c r="E29" i="2" s="1"/>
  <c r="C25" i="2"/>
  <c r="D25" i="2" s="1"/>
  <c r="E25" i="2" s="1"/>
  <c r="D17" i="2"/>
  <c r="E17" i="2" s="1"/>
  <c r="J4" i="2"/>
  <c r="I4" i="2"/>
  <c r="D28" i="2" s="1"/>
  <c r="E28" i="2" s="1"/>
  <c r="H4" i="2"/>
  <c r="D18" i="2" s="1"/>
  <c r="E18" i="2" s="1"/>
  <c r="F16" i="1"/>
  <c r="F20" i="1"/>
  <c r="F24" i="1"/>
  <c r="F28" i="1"/>
  <c r="F13" i="1"/>
  <c r="D10" i="1"/>
  <c r="H10" i="1" s="1"/>
  <c r="D11" i="1"/>
  <c r="F15" i="1" s="1"/>
  <c r="D12" i="1"/>
  <c r="D13" i="1"/>
  <c r="F17" i="1" s="1"/>
  <c r="D14" i="1"/>
  <c r="F18" i="1" s="1"/>
  <c r="D15" i="1"/>
  <c r="F19" i="1" s="1"/>
  <c r="D16" i="1"/>
  <c r="D17" i="1"/>
  <c r="F21" i="1" s="1"/>
  <c r="D18" i="1"/>
  <c r="F22" i="1" s="1"/>
  <c r="D19" i="1"/>
  <c r="F23" i="1" s="1"/>
  <c r="D20" i="1"/>
  <c r="D21" i="1"/>
  <c r="F25" i="1" s="1"/>
  <c r="D22" i="1"/>
  <c r="F26" i="1" s="1"/>
  <c r="D23" i="1"/>
  <c r="F27" i="1" s="1"/>
  <c r="D24" i="1"/>
  <c r="D25" i="1"/>
  <c r="F29" i="1" s="1"/>
  <c r="D26" i="1"/>
  <c r="F30" i="1" s="1"/>
  <c r="D27" i="1"/>
  <c r="F31" i="1" s="1"/>
  <c r="D9" i="1"/>
  <c r="H8" i="1" s="1"/>
  <c r="C10" i="1"/>
  <c r="G8" i="1" s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9" i="1"/>
  <c r="G9" i="1" s="1"/>
  <c r="E6" i="3" l="1"/>
  <c r="D7" i="3"/>
  <c r="E7" i="3" s="1"/>
  <c r="E30" i="2"/>
  <c r="E31" i="2" s="1"/>
  <c r="I5" i="2" s="1"/>
  <c r="I6" i="2" s="1"/>
  <c r="D16" i="2"/>
  <c r="E16" i="2" s="1"/>
  <c r="F14" i="1"/>
  <c r="D14" i="2"/>
  <c r="E14" i="2" s="1"/>
  <c r="D15" i="2"/>
  <c r="E15" i="2" s="1"/>
  <c r="F32" i="1" l="1"/>
  <c r="E19" i="2"/>
  <c r="E20" i="2" s="1"/>
  <c r="H5" i="2" s="1"/>
  <c r="H6" i="2" s="1"/>
  <c r="D8" i="3"/>
  <c r="D9" i="3" l="1"/>
  <c r="E8" i="3"/>
  <c r="G17" i="1"/>
  <c r="H17" i="1" s="1"/>
  <c r="I17" i="1" s="1"/>
  <c r="J17" i="1" s="1"/>
  <c r="G21" i="1"/>
  <c r="H21" i="1" s="1"/>
  <c r="I21" i="1" s="1"/>
  <c r="J21" i="1" s="1"/>
  <c r="G25" i="1"/>
  <c r="H25" i="1" s="1"/>
  <c r="I25" i="1" s="1"/>
  <c r="J25" i="1" s="1"/>
  <c r="G29" i="1"/>
  <c r="H29" i="1" s="1"/>
  <c r="I29" i="1" s="1"/>
  <c r="J29" i="1" s="1"/>
  <c r="G16" i="1"/>
  <c r="H16" i="1" s="1"/>
  <c r="I16" i="1" s="1"/>
  <c r="J16" i="1" s="1"/>
  <c r="G28" i="1"/>
  <c r="H28" i="1" s="1"/>
  <c r="I28" i="1" s="1"/>
  <c r="J28" i="1" s="1"/>
  <c r="G14" i="1"/>
  <c r="H14" i="1" s="1"/>
  <c r="I14" i="1" s="1"/>
  <c r="J14" i="1" s="1"/>
  <c r="G18" i="1"/>
  <c r="H18" i="1" s="1"/>
  <c r="I18" i="1" s="1"/>
  <c r="J18" i="1" s="1"/>
  <c r="G22" i="1"/>
  <c r="H22" i="1" s="1"/>
  <c r="I22" i="1" s="1"/>
  <c r="J22" i="1" s="1"/>
  <c r="G26" i="1"/>
  <c r="H26" i="1" s="1"/>
  <c r="I26" i="1" s="1"/>
  <c r="J26" i="1" s="1"/>
  <c r="G30" i="1"/>
  <c r="H30" i="1" s="1"/>
  <c r="I30" i="1" s="1"/>
  <c r="J30" i="1" s="1"/>
  <c r="G20" i="1"/>
  <c r="H20" i="1" s="1"/>
  <c r="I20" i="1" s="1"/>
  <c r="J20" i="1" s="1"/>
  <c r="G13" i="1"/>
  <c r="H13" i="1" s="1"/>
  <c r="I13" i="1" s="1"/>
  <c r="J13" i="1" s="1"/>
  <c r="G15" i="1"/>
  <c r="H15" i="1" s="1"/>
  <c r="I15" i="1" s="1"/>
  <c r="J15" i="1" s="1"/>
  <c r="G19" i="1"/>
  <c r="H19" i="1" s="1"/>
  <c r="I19" i="1" s="1"/>
  <c r="J19" i="1" s="1"/>
  <c r="G23" i="1"/>
  <c r="H23" i="1" s="1"/>
  <c r="I23" i="1" s="1"/>
  <c r="J23" i="1" s="1"/>
  <c r="G27" i="1"/>
  <c r="H27" i="1" s="1"/>
  <c r="I27" i="1" s="1"/>
  <c r="J27" i="1" s="1"/>
  <c r="G31" i="1"/>
  <c r="H31" i="1" s="1"/>
  <c r="I31" i="1" s="1"/>
  <c r="J31" i="1" s="1"/>
  <c r="G24" i="1"/>
  <c r="H24" i="1" s="1"/>
  <c r="I24" i="1" s="1"/>
  <c r="J24" i="1" s="1"/>
  <c r="J32" i="1" l="1"/>
  <c r="J34" i="1" s="1"/>
  <c r="J35" i="1" s="1"/>
  <c r="D10" i="3"/>
  <c r="E9" i="3"/>
  <c r="D11" i="3" l="1"/>
  <c r="E10" i="3"/>
  <c r="E11" i="3" l="1"/>
  <c r="B13" i="3"/>
  <c r="B15" i="3" s="1"/>
</calcChain>
</file>

<file path=xl/sharedStrings.xml><?xml version="1.0" encoding="utf-8"?>
<sst xmlns="http://schemas.openxmlformats.org/spreadsheetml/2006/main" count="129" uniqueCount="80">
  <si>
    <t>A partir das informações de preços da ação da Cia. Embraer S.A.  (EMBR3) calcule os seguintes indicadores:</t>
  </si>
  <si>
    <t>a) Retornos discretos e contínuos</t>
  </si>
  <si>
    <t>b) Retornos Médios- discretos e contínuos</t>
  </si>
  <si>
    <t>c) Risco e volatilidade</t>
  </si>
  <si>
    <t>d) Semivariância e semidesvio (retornos contínuos)</t>
  </si>
  <si>
    <t>Data</t>
  </si>
  <si>
    <t>Preço- EMBR3</t>
  </si>
  <si>
    <t>Retorno Discreto</t>
  </si>
  <si>
    <t>Retorno Contínuo</t>
  </si>
  <si>
    <t>Média</t>
  </si>
  <si>
    <t>Risco</t>
  </si>
  <si>
    <t>Volatilidade</t>
  </si>
  <si>
    <t>-</t>
  </si>
  <si>
    <t>Retorno Médio</t>
  </si>
  <si>
    <t>(Log-Ret.-Ret. Médio)</t>
  </si>
  <si>
    <t>Mínimo [(Log-Ret.-Ret.Médio);0]</t>
  </si>
  <si>
    <t>Mínimo [(Log-Ret.-Ret.Médio);0]^2</t>
  </si>
  <si>
    <t>Soma</t>
  </si>
  <si>
    <t>Número de Observações</t>
  </si>
  <si>
    <t>Semivariância</t>
  </si>
  <si>
    <t>Semidesvio</t>
  </si>
  <si>
    <t>Log-Retornos</t>
  </si>
  <si>
    <t>Considerando-se os cenários esperados para os retornos dos ativos X, Y e Z, qual desses ativos apresenta a melhor relação risco e retorno a partir do Coeficiente de Variação (CV)</t>
  </si>
  <si>
    <t>Cenários</t>
  </si>
  <si>
    <t>Probabilidades</t>
  </si>
  <si>
    <t>Ret. X</t>
  </si>
  <si>
    <t>Ret. Y</t>
  </si>
  <si>
    <t>Ret. Z</t>
  </si>
  <si>
    <t>Ativo X</t>
  </si>
  <si>
    <t>Ativo Y</t>
  </si>
  <si>
    <t>Ativo Z</t>
  </si>
  <si>
    <t>Retorno esperado</t>
  </si>
  <si>
    <t>Desvio-Padrão</t>
  </si>
  <si>
    <t>Coeficiente de Variação</t>
  </si>
  <si>
    <t>Ativo X- Desvio-Padrão</t>
  </si>
  <si>
    <t>Ret.</t>
  </si>
  <si>
    <t>Ret.-Ret. Esperado</t>
  </si>
  <si>
    <t>Prob (Ret-Ret. Esperado)^2</t>
  </si>
  <si>
    <t>Variância</t>
  </si>
  <si>
    <t>Desvio-padrão</t>
  </si>
  <si>
    <t>Ativo Y- Desvio-Padrão</t>
  </si>
  <si>
    <t>Ativo Z- Desvio-Padrão</t>
  </si>
  <si>
    <t>Considere que um determinado investidor tenha aplicado no período inicial R$ 100.000,00, obtendo os retornos listados abaixo.</t>
  </si>
  <si>
    <t>a) Qual o valor do investimento na data final de análise?</t>
  </si>
  <si>
    <t xml:space="preserve">b) Qual o retorno médio geométrico? </t>
  </si>
  <si>
    <t>Períodos</t>
  </si>
  <si>
    <t>Retornos</t>
  </si>
  <si>
    <t>(1+ Ret.)</t>
  </si>
  <si>
    <t>Valor do Investimento</t>
  </si>
  <si>
    <t>Valor final do investimento</t>
  </si>
  <si>
    <t>(1 + Ret.) Acumulados</t>
  </si>
  <si>
    <t>Média Geométrica</t>
  </si>
  <si>
    <t>Comprovando</t>
  </si>
  <si>
    <t>Resultado (compravação)</t>
  </si>
  <si>
    <t>100.000*(1+ média geométrica)^6</t>
  </si>
  <si>
    <t>VALE3</t>
  </si>
  <si>
    <t>USIM5</t>
  </si>
  <si>
    <t>Retorno X</t>
  </si>
  <si>
    <t>Retorno Y</t>
  </si>
  <si>
    <t>A partir dos dados dos preços das ações VALE3 e USIM5, pede-se:</t>
  </si>
  <si>
    <t>a) Para cada ação calcule o Máximo Drawdown considerando-se todo o período de análise;</t>
  </si>
  <si>
    <t>b) Para este indicador, qual ação apresenta-se mais arriscada? Justifique a sua resposta.</t>
  </si>
  <si>
    <t>VALE 3</t>
  </si>
  <si>
    <t>Menor Valor</t>
  </si>
  <si>
    <t>Maior Valor</t>
  </si>
  <si>
    <t>Máximo Drawdown</t>
  </si>
  <si>
    <t>Desenvolva um gráfico que indique a relação entre risco e retorno para os ativos X e Y.</t>
  </si>
  <si>
    <t>O eixo horizontal do gráfico deve apresentar os níveis de risco, enquanto o eixo vertical, os níveis de retornos</t>
  </si>
  <si>
    <t>Tabela 1: cenários de retornos para os ativos X e Y</t>
  </si>
  <si>
    <t>Calcule o downside risk do Ibovespa em relação ao CDI médio do período.</t>
  </si>
  <si>
    <t>Empregue log-retornos para o cálculo do downside risk.</t>
  </si>
  <si>
    <t>Ibovespa</t>
  </si>
  <si>
    <t>CDI</t>
  </si>
  <si>
    <t>Log-Retornos (IBOV)</t>
  </si>
  <si>
    <t>CDI (Benchmarking)</t>
  </si>
  <si>
    <t>(Log-Ret.-CDI)</t>
  </si>
  <si>
    <t>Mínimo [(Log-Ret.-CDI);0]</t>
  </si>
  <si>
    <t>Mínimo [(Log-Ret.-CDI);0]^2</t>
  </si>
  <si>
    <t>Observações</t>
  </si>
  <si>
    <t>Downside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</si>
</sst>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0%"/>
    <numFmt numFmtId="165" formatCode="0.000%"/>
    <numFmt numFmtId="166" formatCode="0.0%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0" xfId="0" applyBorder="1"/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10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2" borderId="0" xfId="0" applyFill="1"/>
    <xf numFmtId="10" fontId="0" fillId="2" borderId="4" xfId="0" applyNumberFormat="1" applyFill="1" applyBorder="1" applyAlignment="1">
      <alignment horizontal="center"/>
    </xf>
    <xf numFmtId="0" fontId="0" fillId="2" borderId="0" xfId="0" applyFill="1" applyBorder="1"/>
    <xf numFmtId="165" fontId="0" fillId="2" borderId="5" xfId="1" applyNumberFormat="1" applyFont="1" applyFill="1" applyBorder="1" applyAlignment="1">
      <alignment horizontal="center"/>
    </xf>
    <xf numFmtId="0" fontId="0" fillId="2" borderId="7" xfId="0" applyFill="1" applyBorder="1"/>
    <xf numFmtId="10" fontId="0" fillId="2" borderId="8" xfId="1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0" fontId="2" fillId="0" borderId="16" xfId="1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0" fontId="2" fillId="0" borderId="0" xfId="0" applyNumberFormat="1" applyFont="1"/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12" xfId="0" applyFont="1" applyBorder="1"/>
    <xf numFmtId="165" fontId="2" fillId="0" borderId="14" xfId="1" applyNumberFormat="1" applyFont="1" applyBorder="1" applyAlignment="1">
      <alignment horizontal="center"/>
    </xf>
    <xf numFmtId="0" fontId="2" fillId="0" borderId="13" xfId="0" applyFont="1" applyBorder="1"/>
    <xf numFmtId="165" fontId="2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0" xfId="0" applyFont="1" applyBorder="1"/>
    <xf numFmtId="165" fontId="2" fillId="0" borderId="16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0" fontId="2" fillId="0" borderId="14" xfId="1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9" fontId="2" fillId="0" borderId="9" xfId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164" fontId="2" fillId="2" borderId="2" xfId="1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6" xfId="0" applyFont="1" applyFill="1" applyBorder="1"/>
    <xf numFmtId="10" fontId="2" fillId="2" borderId="7" xfId="1" applyNumberFormat="1" applyFont="1" applyFill="1" applyBorder="1" applyAlignment="1">
      <alignment horizontal="center"/>
    </xf>
    <xf numFmtId="10" fontId="2" fillId="2" borderId="8" xfId="1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1" defaultTableStyle="TableStyleMedium2" defaultPivotStyle="PivotStyleLight16">
    <tableStyle name="Invisible" pivot="0" table="0" count="0" xr9:uid="{F3696CC4-85A9-48C3-BB0B-10286BA2A6B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'Exercício 3'!$E$5</c:f>
              <c:strCache>
                <c:ptCount val="1"/>
                <c:pt idx="0">
                  <c:v>Valor do Investimento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'Exercício 3'!$E$6:$E$11</c:f>
              <c:numCache>
                <c:formatCode>#,##0.00</c:formatCode>
                <c:ptCount val="6"/>
                <c:pt idx="0">
                  <c:v>98000</c:v>
                </c:pt>
                <c:pt idx="1">
                  <c:v>100940.00000000001</c:v>
                </c:pt>
                <c:pt idx="2">
                  <c:v>101949.40000000001</c:v>
                </c:pt>
                <c:pt idx="3">
                  <c:v>96851.930000000008</c:v>
                </c:pt>
                <c:pt idx="4">
                  <c:v>100726.00720000002</c:v>
                </c:pt>
                <c:pt idx="5">
                  <c:v>102740.52734400003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8-4FF5-BAEA-A37646FC1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362120"/>
        <c:axId val="848361792"/>
      </c:lineChart>
      <c:catAx>
        <c:axId val="848362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8361792"/>
        <c:crosses val="autoZero"/>
        <c:auto val="1"/>
        <c:lblAlgn val="ctr"/>
        <c:lblOffset val="100"/>
        <c:noMultiLvlLbl val="0"/>
      </c:catAx>
      <c:valAx>
        <c:axId val="8483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836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'Exercício 5'!$G$12:$H$12</c:f>
              <c:numCache>
                <c:formatCode>0.000%</c:formatCode>
                <c:ptCount val="2"/>
                <c:pt idx="0">
                  <c:v>9.4380294553471272E-2</c:v>
                </c:pt>
                <c:pt idx="1">
                  <c:v>0.10651380192256776</c:v>
                </c:pt>
              </c:numCache>
            </c:numRef>
          </c:xVal>
          <c:yVal>
            <c:numRef>
              <c:f>'Exercício 5'!$G$13:$H$13</c:f>
              <c:numCache>
                <c:formatCode>0.00%</c:formatCode>
                <c:ptCount val="2"/>
                <c:pt idx="0">
                  <c:v>0.12060000000000001</c:v>
                </c:pt>
                <c:pt idx="1">
                  <c:v>4.0900000000000006E-2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3A-4BA8-A93A-D0A6520E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2448208"/>
        <c:axId val="862439680"/>
      </c:scatterChart>
      <c:valAx>
        <c:axId val="86244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Risco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439680"/>
        <c:crosses val="autoZero"/>
        <c:crossBetween val="midCat"/>
      </c:valAx>
      <c:valAx>
        <c:axId val="86243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Retorno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244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</xdr:row>
      <xdr:rowOff>71437</xdr:rowOff>
    </xdr:from>
    <xdr:to>
      <xdr:col>15</xdr:col>
      <xdr:colOff>381000</xdr:colOff>
      <xdr:row>16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5C492F-822B-4B0A-941C-194C1F8C0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13</xdr:row>
      <xdr:rowOff>119062</xdr:rowOff>
    </xdr:from>
    <xdr:to>
      <xdr:col>13</xdr:col>
      <xdr:colOff>590549</xdr:colOff>
      <xdr:row>32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766C22-3D1E-B39D-3C98-E3E60CF1A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15</xdr:row>
      <xdr:rowOff>152400</xdr:rowOff>
    </xdr:from>
    <xdr:to>
      <xdr:col>7</xdr:col>
      <xdr:colOff>581025</xdr:colOff>
      <xdr:row>17</xdr:row>
      <xdr:rowOff>19050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C492F528-6826-2E4E-F6B0-D34A0C4F91B2}"/>
            </a:ext>
          </a:extLst>
        </xdr:cNvPr>
        <xdr:cNvSpPr txBox="1"/>
      </xdr:nvSpPr>
      <xdr:spPr>
        <a:xfrm>
          <a:off x="7296150" y="3190875"/>
          <a:ext cx="6000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Ativo X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0.75441</cdr:x>
      <cdr:y>0.5811</cdr:y>
    </cdr:from>
    <cdr:to>
      <cdr:x>0.85233</cdr:x>
      <cdr:y>0.65517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65141B7B-DF67-1A97-0288-D69D6465A7CA}"/>
            </a:ext>
          </a:extLst>
        </cdr:cNvPr>
        <cdr:cNvSpPr txBox="1"/>
      </cdr:nvSpPr>
      <cdr:spPr>
        <a:xfrm xmlns:a="http://schemas.openxmlformats.org/drawingml/2006/main">
          <a:off x="4476751" y="2166938"/>
          <a:ext cx="5810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Ativo 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c8400_risco/aula%201/Resolu&#231;&#227;o_carteira%20dois%20a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rcício 1"/>
      <sheetName val="Planilha2"/>
    </sheetNames>
    <sheetDataSet>
      <sheetData sheetId="0">
        <row r="1">
          <cell r="AC1" t="str">
            <v>Retorno</v>
          </cell>
        </row>
        <row r="2">
          <cell r="AB2">
            <v>2.4033138229980523E-2</v>
          </cell>
          <cell r="AC2">
            <v>1.6532052583807346E-3</v>
          </cell>
        </row>
        <row r="3">
          <cell r="AB3">
            <v>2.4088180022843367E-2</v>
          </cell>
          <cell r="AC3">
            <v>1.7163902036928782E-3</v>
          </cell>
        </row>
        <row r="4">
          <cell r="AB4">
            <v>2.4209798065605144E-2</v>
          </cell>
          <cell r="AC4">
            <v>1.7795751490050217E-3</v>
          </cell>
        </row>
        <row r="5">
          <cell r="AB5">
            <v>2.4396996738835636E-2</v>
          </cell>
          <cell r="AC5">
            <v>1.8427600943171653E-3</v>
          </cell>
        </row>
        <row r="6">
          <cell r="AB6">
            <v>2.4648281873287728E-2</v>
          </cell>
          <cell r="AC6">
            <v>1.9059450396293088E-3</v>
          </cell>
        </row>
        <row r="7">
          <cell r="AB7">
            <v>2.4961718103292525E-2</v>
          </cell>
          <cell r="AC7">
            <v>1.9691299849414522E-3</v>
          </cell>
        </row>
        <row r="8">
          <cell r="AB8">
            <v>2.5334998795428203E-2</v>
          </cell>
          <cell r="AC8">
            <v>2.0323149302535959E-3</v>
          </cell>
        </row>
        <row r="9">
          <cell r="AB9">
            <v>2.5765523072380368E-2</v>
          </cell>
          <cell r="AC9">
            <v>2.0954998755657395E-3</v>
          </cell>
        </row>
        <row r="10">
          <cell r="AB10">
            <v>2.6250474592953391E-2</v>
          </cell>
          <cell r="AC10">
            <v>2.1586848208778832E-3</v>
          </cell>
        </row>
        <row r="11">
          <cell r="AB11">
            <v>2.6786897458461426E-2</v>
          </cell>
          <cell r="AC11">
            <v>2.2218697661900264E-3</v>
          </cell>
        </row>
        <row r="12">
          <cell r="AB12">
            <v>2.7371765680676733E-2</v>
          </cell>
          <cell r="AC12">
            <v>2.28505471150217E-3</v>
          </cell>
        </row>
        <row r="13">
          <cell r="AB13">
            <v>2.8002043843950528E-2</v>
          </cell>
          <cell r="AC13">
            <v>2.3482396568143141E-3</v>
          </cell>
        </row>
        <row r="14">
          <cell r="AB14">
            <v>2.8674737737808396E-2</v>
          </cell>
          <cell r="AC14">
            <v>2.4114246021264586E-3</v>
          </cell>
        </row>
        <row r="15">
          <cell r="AB15">
            <v>2.9386934701641942E-2</v>
          </cell>
          <cell r="AC15">
            <v>2.4746095474386023E-3</v>
          </cell>
        </row>
        <row r="16">
          <cell r="AB16">
            <v>3.0135834150027296E-2</v>
          </cell>
          <cell r="AC16">
            <v>2.5377944927507459E-3</v>
          </cell>
        </row>
        <row r="17">
          <cell r="AB17">
            <v>3.0918769228580962E-2</v>
          </cell>
          <cell r="AC17">
            <v>2.6009794380628891E-3</v>
          </cell>
        </row>
        <row r="18">
          <cell r="AB18">
            <v>3.1733220814084535E-2</v>
          </cell>
          <cell r="AC18">
            <v>2.6641643833750324E-3</v>
          </cell>
        </row>
        <row r="19">
          <cell r="AB19">
            <v>3.257682516442572E-2</v>
          </cell>
          <cell r="AC19">
            <v>2.727349328687176E-3</v>
          </cell>
        </row>
        <row r="20">
          <cell r="AB20">
            <v>3.3447376493300388E-2</v>
          </cell>
          <cell r="AC20">
            <v>2.7905342739993201E-3</v>
          </cell>
        </row>
        <row r="21">
          <cell r="AB21">
            <v>3.434282563663793E-2</v>
          </cell>
          <cell r="AC21">
            <v>2.8537192193114633E-3</v>
          </cell>
        </row>
        <row r="22">
          <cell r="AB22">
            <v>3.5261275828667289E-2</v>
          </cell>
          <cell r="AC22">
            <v>2.9169041646236057E-3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ABF2-DC9E-4116-9413-EEB4F237B7D8}">
  <dimension ref="A1:K35"/>
  <sheetViews>
    <sheetView showGridLines="0" topLeftCell="C1" workbookViewId="0">
      <selection activeCell="F12" sqref="F12:J12"/>
    </sheetView>
  </sheetViews>
  <sheetFormatPr defaultRowHeight="15" x14ac:dyDescent="0.25"/>
  <cols>
    <col min="2" max="2" width="13.28515625" customWidth="1"/>
    <col min="3" max="3" width="17.140625" customWidth="1"/>
    <col min="4" max="4" width="16.7109375" bestFit="1" customWidth="1"/>
    <col min="5" max="5" width="14.42578125" bestFit="1" customWidth="1"/>
    <col min="6" max="6" width="16.7109375" bestFit="1" customWidth="1"/>
    <col min="7" max="7" width="16" bestFit="1" customWidth="1"/>
    <col min="8" max="8" width="20.42578125" bestFit="1" customWidth="1"/>
    <col min="9" max="9" width="30.5703125" bestFit="1" customWidth="1"/>
    <col min="10" max="10" width="32.5703125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K2" s="5"/>
    </row>
    <row r="3" spans="1:11" x14ac:dyDescent="0.25">
      <c r="A3" s="4" t="s">
        <v>2</v>
      </c>
      <c r="K3" s="5"/>
    </row>
    <row r="4" spans="1:11" x14ac:dyDescent="0.25">
      <c r="A4" s="4" t="s">
        <v>3</v>
      </c>
      <c r="K4" s="5"/>
    </row>
    <row r="5" spans="1:11" ht="15.75" thickBot="1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5.75" thickBot="1" x14ac:dyDescent="0.3"/>
    <row r="7" spans="1:11" x14ac:dyDescent="0.25">
      <c r="A7" s="11" t="s">
        <v>5</v>
      </c>
      <c r="B7" s="12" t="s">
        <v>6</v>
      </c>
      <c r="C7" s="12" t="s">
        <v>7</v>
      </c>
      <c r="D7" s="13" t="s">
        <v>8</v>
      </c>
      <c r="F7" s="1"/>
      <c r="G7" s="21" t="s">
        <v>7</v>
      </c>
      <c r="H7" s="22" t="s">
        <v>8</v>
      </c>
    </row>
    <row r="8" spans="1:11" x14ac:dyDescent="0.25">
      <c r="A8" s="14">
        <v>43862</v>
      </c>
      <c r="B8" s="9">
        <v>16.96</v>
      </c>
      <c r="C8" s="9"/>
      <c r="D8" s="15"/>
      <c r="F8" s="4" t="s">
        <v>9</v>
      </c>
      <c r="G8" s="23">
        <f>AVERAGE(C9:C27)</f>
        <v>2.5381766139797896E-2</v>
      </c>
      <c r="H8" s="24">
        <f>AVERAGE(D9:D27)</f>
        <v>8.3343908526299186E-3</v>
      </c>
    </row>
    <row r="9" spans="1:11" x14ac:dyDescent="0.25">
      <c r="A9" s="14">
        <v>43891</v>
      </c>
      <c r="B9" s="9">
        <v>9.5399999999999991</v>
      </c>
      <c r="C9" s="10">
        <f>(B9/B8)-1</f>
        <v>-0.43750000000000011</v>
      </c>
      <c r="D9" s="16">
        <f>LN(B9/B8)</f>
        <v>-0.57536414490356202</v>
      </c>
      <c r="F9" s="4" t="s">
        <v>10</v>
      </c>
      <c r="G9" s="25">
        <f>_xlfn.STDEV.S(C9:C27)</f>
        <v>0.182965253221025</v>
      </c>
      <c r="H9" s="26" t="s">
        <v>12</v>
      </c>
    </row>
    <row r="10" spans="1:11" ht="15.75" thickBot="1" x14ac:dyDescent="0.3">
      <c r="A10" s="14">
        <v>43922</v>
      </c>
      <c r="B10" s="9">
        <v>8.65</v>
      </c>
      <c r="C10" s="10">
        <f t="shared" ref="C10:C27" si="0">(B10/B9)-1</f>
        <v>-9.3291404612159234E-2</v>
      </c>
      <c r="D10" s="16">
        <f t="shared" ref="D10:D27" si="1">LN(B10/B9)</f>
        <v>-9.7934164516407102E-2</v>
      </c>
      <c r="F10" s="6" t="s">
        <v>11</v>
      </c>
      <c r="G10" s="27" t="s">
        <v>12</v>
      </c>
      <c r="H10" s="28">
        <f>_xlfn.STDEV.S(D9:D27)</f>
        <v>0.19444639514901349</v>
      </c>
    </row>
    <row r="11" spans="1:11" ht="15.75" thickBot="1" x14ac:dyDescent="0.3">
      <c r="A11" s="14">
        <v>43952</v>
      </c>
      <c r="B11" s="9">
        <v>7.15</v>
      </c>
      <c r="C11" s="10">
        <f t="shared" si="0"/>
        <v>-0.17341040462427748</v>
      </c>
      <c r="D11" s="16">
        <f t="shared" si="1"/>
        <v>-0.19044696423787169</v>
      </c>
    </row>
    <row r="12" spans="1:11" x14ac:dyDescent="0.25">
      <c r="A12" s="14">
        <v>43983</v>
      </c>
      <c r="B12" s="9">
        <v>8.09</v>
      </c>
      <c r="C12" s="10">
        <f t="shared" si="0"/>
        <v>0.13146853146853132</v>
      </c>
      <c r="D12" s="16">
        <f t="shared" si="1"/>
        <v>0.12351637436448391</v>
      </c>
      <c r="F12" s="11" t="s">
        <v>21</v>
      </c>
      <c r="G12" s="33" t="s">
        <v>13</v>
      </c>
      <c r="H12" s="33" t="s">
        <v>14</v>
      </c>
      <c r="I12" s="33" t="s">
        <v>15</v>
      </c>
      <c r="J12" s="34" t="s">
        <v>16</v>
      </c>
    </row>
    <row r="13" spans="1:11" x14ac:dyDescent="0.25">
      <c r="A13" s="14">
        <v>44013</v>
      </c>
      <c r="B13" s="9">
        <v>7.61</v>
      </c>
      <c r="C13" s="10">
        <f t="shared" si="0"/>
        <v>-5.9332509270704548E-2</v>
      </c>
      <c r="D13" s="16">
        <f t="shared" si="1"/>
        <v>-6.1165559196805823E-2</v>
      </c>
      <c r="F13" s="35">
        <f>D9</f>
        <v>-0.57536414490356202</v>
      </c>
      <c r="G13" s="32">
        <f>$F$32</f>
        <v>8.3343908526299186E-3</v>
      </c>
      <c r="H13" s="32">
        <f>F13-G13</f>
        <v>-0.58369853575619191</v>
      </c>
      <c r="I13" s="10">
        <f>IF(H13&lt;0,H13,0)</f>
        <v>-0.58369853575619191</v>
      </c>
      <c r="J13" s="36">
        <f>I13^2</f>
        <v>0.34070398064392243</v>
      </c>
    </row>
    <row r="14" spans="1:11" x14ac:dyDescent="0.25">
      <c r="A14" s="14">
        <v>44044</v>
      </c>
      <c r="B14" s="9">
        <v>7.34</v>
      </c>
      <c r="C14" s="10">
        <f t="shared" si="0"/>
        <v>-3.5479632063074917E-2</v>
      </c>
      <c r="D14" s="16">
        <f t="shared" si="1"/>
        <v>-3.6124329247170274E-2</v>
      </c>
      <c r="F14" s="35">
        <f t="shared" ref="F14:F31" si="2">D10</f>
        <v>-9.7934164516407102E-2</v>
      </c>
      <c r="G14" s="32">
        <f t="shared" ref="G14:G31" si="3">$F$32</f>
        <v>8.3343908526299186E-3</v>
      </c>
      <c r="H14" s="32">
        <f t="shared" ref="H14:H31" si="4">F14-G14</f>
        <v>-0.10626855536903702</v>
      </c>
      <c r="I14" s="10">
        <f t="shared" ref="I14:I31" si="5">IF(H14&lt;0,H14,0)</f>
        <v>-0.10626855536903702</v>
      </c>
      <c r="J14" s="36">
        <f t="shared" ref="J14:J31" si="6">I14^2</f>
        <v>1.1293005860222088E-2</v>
      </c>
    </row>
    <row r="15" spans="1:11" x14ac:dyDescent="0.25">
      <c r="A15" s="14">
        <v>44075</v>
      </c>
      <c r="B15" s="9">
        <v>6.24</v>
      </c>
      <c r="C15" s="10">
        <f t="shared" si="0"/>
        <v>-0.14986376021798364</v>
      </c>
      <c r="D15" s="16">
        <f t="shared" si="1"/>
        <v>-0.16235866024508791</v>
      </c>
      <c r="F15" s="35">
        <f t="shared" si="2"/>
        <v>-0.19044696423787169</v>
      </c>
      <c r="G15" s="32">
        <f t="shared" si="3"/>
        <v>8.3343908526299186E-3</v>
      </c>
      <c r="H15" s="32">
        <f t="shared" si="4"/>
        <v>-0.1987813550905016</v>
      </c>
      <c r="I15" s="10">
        <f t="shared" si="5"/>
        <v>-0.1987813550905016</v>
      </c>
      <c r="J15" s="36">
        <f t="shared" si="6"/>
        <v>3.9514027131616086E-2</v>
      </c>
    </row>
    <row r="16" spans="1:11" x14ac:dyDescent="0.25">
      <c r="A16" s="14">
        <v>44105</v>
      </c>
      <c r="B16" s="9">
        <v>6.03</v>
      </c>
      <c r="C16" s="10">
        <f t="shared" si="0"/>
        <v>-3.3653846153846145E-2</v>
      </c>
      <c r="D16" s="16">
        <f t="shared" si="1"/>
        <v>-3.4233171642242211E-2</v>
      </c>
      <c r="F16" s="35">
        <f t="shared" si="2"/>
        <v>0.12351637436448391</v>
      </c>
      <c r="G16" s="32">
        <f t="shared" si="3"/>
        <v>8.3343908526299186E-3</v>
      </c>
      <c r="H16" s="32">
        <f t="shared" si="4"/>
        <v>0.11518198351185399</v>
      </c>
      <c r="I16" s="10">
        <f t="shared" si="5"/>
        <v>0</v>
      </c>
      <c r="J16" s="36">
        <f t="shared" si="6"/>
        <v>0</v>
      </c>
    </row>
    <row r="17" spans="1:10" x14ac:dyDescent="0.25">
      <c r="A17" s="14">
        <v>44136</v>
      </c>
      <c r="B17" s="9">
        <v>8.1</v>
      </c>
      <c r="C17" s="10">
        <f t="shared" si="0"/>
        <v>0.34328358208955212</v>
      </c>
      <c r="D17" s="16">
        <f t="shared" si="1"/>
        <v>0.29511705093929891</v>
      </c>
      <c r="F17" s="35">
        <f t="shared" si="2"/>
        <v>-6.1165559196805823E-2</v>
      </c>
      <c r="G17" s="32">
        <f t="shared" si="3"/>
        <v>8.3343908526299186E-3</v>
      </c>
      <c r="H17" s="32">
        <f t="shared" si="4"/>
        <v>-6.9499950049435738E-2</v>
      </c>
      <c r="I17" s="10">
        <f t="shared" si="5"/>
        <v>-6.9499950049435738E-2</v>
      </c>
      <c r="J17" s="36">
        <f t="shared" si="6"/>
        <v>4.8302430568740624E-3</v>
      </c>
    </row>
    <row r="18" spans="1:10" x14ac:dyDescent="0.25">
      <c r="A18" s="14">
        <v>44166</v>
      </c>
      <c r="B18" s="9">
        <v>8.85</v>
      </c>
      <c r="C18" s="10">
        <f t="shared" si="0"/>
        <v>9.259259259259256E-2</v>
      </c>
      <c r="D18" s="16">
        <f t="shared" si="1"/>
        <v>8.8553397341445031E-2</v>
      </c>
      <c r="F18" s="35">
        <f t="shared" si="2"/>
        <v>-3.6124329247170274E-2</v>
      </c>
      <c r="G18" s="32">
        <f t="shared" si="3"/>
        <v>8.3343908526299186E-3</v>
      </c>
      <c r="H18" s="32">
        <f t="shared" si="4"/>
        <v>-4.4458720099800189E-2</v>
      </c>
      <c r="I18" s="10">
        <f t="shared" si="5"/>
        <v>-4.4458720099800189E-2</v>
      </c>
      <c r="J18" s="36">
        <f t="shared" si="6"/>
        <v>1.9765777929123774E-3</v>
      </c>
    </row>
    <row r="19" spans="1:10" x14ac:dyDescent="0.25">
      <c r="A19" s="14">
        <v>44197</v>
      </c>
      <c r="B19" s="9">
        <v>8.7899999999999991</v>
      </c>
      <c r="C19" s="10">
        <f t="shared" si="0"/>
        <v>-6.7796610169491567E-3</v>
      </c>
      <c r="D19" s="16">
        <f t="shared" si="1"/>
        <v>-6.8027473227525231E-3</v>
      </c>
      <c r="F19" s="35">
        <f t="shared" si="2"/>
        <v>-0.16235866024508791</v>
      </c>
      <c r="G19" s="32">
        <f t="shared" si="3"/>
        <v>8.3343908526299186E-3</v>
      </c>
      <c r="H19" s="32">
        <f t="shared" si="4"/>
        <v>-0.17069305109771782</v>
      </c>
      <c r="I19" s="10">
        <f t="shared" si="5"/>
        <v>-0.17069305109771782</v>
      </c>
      <c r="J19" s="36">
        <f t="shared" si="6"/>
        <v>2.9136117693048105E-2</v>
      </c>
    </row>
    <row r="20" spans="1:10" x14ac:dyDescent="0.25">
      <c r="A20" s="14">
        <v>44228</v>
      </c>
      <c r="B20" s="9">
        <v>12.23</v>
      </c>
      <c r="C20" s="10">
        <f t="shared" si="0"/>
        <v>0.39135381114903312</v>
      </c>
      <c r="D20" s="16">
        <f t="shared" si="1"/>
        <v>0.33027723800199543</v>
      </c>
      <c r="F20" s="35">
        <f t="shared" si="2"/>
        <v>-3.4233171642242211E-2</v>
      </c>
      <c r="G20" s="32">
        <f t="shared" si="3"/>
        <v>8.3343908526299186E-3</v>
      </c>
      <c r="H20" s="32">
        <f t="shared" si="4"/>
        <v>-4.2567562494872133E-2</v>
      </c>
      <c r="I20" s="10">
        <f t="shared" si="5"/>
        <v>-4.2567562494872133E-2</v>
      </c>
      <c r="J20" s="36">
        <f t="shared" si="6"/>
        <v>1.8119973767548446E-3</v>
      </c>
    </row>
    <row r="21" spans="1:10" x14ac:dyDescent="0.25">
      <c r="A21" s="14">
        <v>44256</v>
      </c>
      <c r="B21" s="9">
        <v>14.01</v>
      </c>
      <c r="C21" s="10">
        <f t="shared" si="0"/>
        <v>0.14554374488961574</v>
      </c>
      <c r="D21" s="16">
        <f t="shared" si="1"/>
        <v>0.13587941064983469</v>
      </c>
      <c r="F21" s="35">
        <f t="shared" si="2"/>
        <v>0.29511705093929891</v>
      </c>
      <c r="G21" s="32">
        <f t="shared" si="3"/>
        <v>8.3343908526299186E-3</v>
      </c>
      <c r="H21" s="32">
        <f t="shared" si="4"/>
        <v>0.28678266008666897</v>
      </c>
      <c r="I21" s="10">
        <f t="shared" si="5"/>
        <v>0</v>
      </c>
      <c r="J21" s="36">
        <f t="shared" si="6"/>
        <v>0</v>
      </c>
    </row>
    <row r="22" spans="1:10" x14ac:dyDescent="0.25">
      <c r="A22" s="14">
        <v>44287</v>
      </c>
      <c r="B22" s="9">
        <v>15.4</v>
      </c>
      <c r="C22" s="10">
        <f t="shared" si="0"/>
        <v>9.9214846538187018E-2</v>
      </c>
      <c r="D22" s="16">
        <f t="shared" si="1"/>
        <v>9.4596149070667851E-2</v>
      </c>
      <c r="F22" s="35">
        <f t="shared" si="2"/>
        <v>8.8553397341445031E-2</v>
      </c>
      <c r="G22" s="32">
        <f t="shared" si="3"/>
        <v>8.3343908526299186E-3</v>
      </c>
      <c r="H22" s="32">
        <f t="shared" si="4"/>
        <v>8.0219006488815109E-2</v>
      </c>
      <c r="I22" s="10">
        <f t="shared" si="5"/>
        <v>0</v>
      </c>
      <c r="J22" s="36">
        <f t="shared" si="6"/>
        <v>0</v>
      </c>
    </row>
    <row r="23" spans="1:10" x14ac:dyDescent="0.25">
      <c r="A23" s="14">
        <v>44317</v>
      </c>
      <c r="B23" s="9">
        <v>17.28</v>
      </c>
      <c r="C23" s="10">
        <f t="shared" si="0"/>
        <v>0.12207792207792223</v>
      </c>
      <c r="D23" s="16">
        <f t="shared" si="1"/>
        <v>0.11518225395632622</v>
      </c>
      <c r="F23" s="35">
        <f t="shared" si="2"/>
        <v>-6.8027473227525231E-3</v>
      </c>
      <c r="G23" s="32">
        <f t="shared" si="3"/>
        <v>8.3343908526299186E-3</v>
      </c>
      <c r="H23" s="32">
        <f t="shared" si="4"/>
        <v>-1.5137138175382443E-2</v>
      </c>
      <c r="I23" s="10">
        <f t="shared" si="5"/>
        <v>-1.5137138175382443E-2</v>
      </c>
      <c r="J23" s="36">
        <f t="shared" si="6"/>
        <v>2.291329521406205E-4</v>
      </c>
    </row>
    <row r="24" spans="1:10" x14ac:dyDescent="0.25">
      <c r="A24" s="14">
        <v>44348</v>
      </c>
      <c r="B24" s="9">
        <v>18.87</v>
      </c>
      <c r="C24" s="10">
        <f t="shared" si="0"/>
        <v>9.201388888888884E-2</v>
      </c>
      <c r="D24" s="16">
        <f t="shared" si="1"/>
        <v>8.8023596004549245E-2</v>
      </c>
      <c r="F24" s="35">
        <f t="shared" si="2"/>
        <v>0.33027723800199543</v>
      </c>
      <c r="G24" s="32">
        <f t="shared" si="3"/>
        <v>8.3343908526299186E-3</v>
      </c>
      <c r="H24" s="32">
        <f t="shared" si="4"/>
        <v>0.3219428471493655</v>
      </c>
      <c r="I24" s="10">
        <f t="shared" si="5"/>
        <v>0</v>
      </c>
      <c r="J24" s="36">
        <f t="shared" si="6"/>
        <v>0</v>
      </c>
    </row>
    <row r="25" spans="1:10" x14ac:dyDescent="0.25">
      <c r="A25" s="14">
        <v>44378</v>
      </c>
      <c r="B25" s="9">
        <v>18.59</v>
      </c>
      <c r="C25" s="10">
        <f t="shared" si="0"/>
        <v>-1.4838367779544281E-2</v>
      </c>
      <c r="D25" s="16">
        <f t="shared" si="1"/>
        <v>-1.4949557647106232E-2</v>
      </c>
      <c r="F25" s="35">
        <f t="shared" si="2"/>
        <v>0.13587941064983469</v>
      </c>
      <c r="G25" s="32">
        <f t="shared" si="3"/>
        <v>8.3343908526299186E-3</v>
      </c>
      <c r="H25" s="32">
        <f t="shared" si="4"/>
        <v>0.12754501979720478</v>
      </c>
      <c r="I25" s="10">
        <f t="shared" si="5"/>
        <v>0</v>
      </c>
      <c r="J25" s="36">
        <f t="shared" si="6"/>
        <v>0</v>
      </c>
    </row>
    <row r="26" spans="1:10" x14ac:dyDescent="0.25">
      <c r="A26" s="14">
        <v>44409</v>
      </c>
      <c r="B26" s="9">
        <v>19.87</v>
      </c>
      <c r="C26" s="10">
        <f t="shared" si="0"/>
        <v>6.8854222700376555E-2</v>
      </c>
      <c r="D26" s="16">
        <f t="shared" si="1"/>
        <v>6.6587254830372838E-2</v>
      </c>
      <c r="F26" s="35">
        <f t="shared" si="2"/>
        <v>9.4596149070667851E-2</v>
      </c>
      <c r="G26" s="32">
        <f t="shared" si="3"/>
        <v>8.3343908526299186E-3</v>
      </c>
      <c r="H26" s="32">
        <f t="shared" si="4"/>
        <v>8.6261758218037929E-2</v>
      </c>
      <c r="I26" s="10">
        <f t="shared" si="5"/>
        <v>0</v>
      </c>
      <c r="J26" s="36">
        <f t="shared" si="6"/>
        <v>0</v>
      </c>
    </row>
    <row r="27" spans="1:10" ht="15.75" thickBot="1" x14ac:dyDescent="0.3">
      <c r="A27" s="17">
        <v>44409</v>
      </c>
      <c r="B27" s="18">
        <v>19.87</v>
      </c>
      <c r="C27" s="19">
        <f t="shared" si="0"/>
        <v>0</v>
      </c>
      <c r="D27" s="20">
        <f t="shared" si="1"/>
        <v>0</v>
      </c>
      <c r="F27" s="35">
        <f t="shared" si="2"/>
        <v>0.11518225395632622</v>
      </c>
      <c r="G27" s="32">
        <f t="shared" si="3"/>
        <v>8.3343908526299186E-3</v>
      </c>
      <c r="H27" s="32">
        <f t="shared" si="4"/>
        <v>0.1068478631036963</v>
      </c>
      <c r="I27" s="10">
        <f t="shared" si="5"/>
        <v>0</v>
      </c>
      <c r="J27" s="36">
        <f t="shared" si="6"/>
        <v>0</v>
      </c>
    </row>
    <row r="28" spans="1:10" x14ac:dyDescent="0.25">
      <c r="F28" s="35">
        <f t="shared" si="2"/>
        <v>8.8023596004549245E-2</v>
      </c>
      <c r="G28" s="32">
        <f t="shared" si="3"/>
        <v>8.3343908526299186E-3</v>
      </c>
      <c r="H28" s="32">
        <f t="shared" si="4"/>
        <v>7.9689205151919323E-2</v>
      </c>
      <c r="I28" s="10">
        <f t="shared" si="5"/>
        <v>0</v>
      </c>
      <c r="J28" s="36">
        <f t="shared" si="6"/>
        <v>0</v>
      </c>
    </row>
    <row r="29" spans="1:10" x14ac:dyDescent="0.25">
      <c r="F29" s="35">
        <f t="shared" si="2"/>
        <v>-1.4949557647106232E-2</v>
      </c>
      <c r="G29" s="32">
        <f t="shared" si="3"/>
        <v>8.3343908526299186E-3</v>
      </c>
      <c r="H29" s="32">
        <f t="shared" si="4"/>
        <v>-2.3283948499736151E-2</v>
      </c>
      <c r="I29" s="10">
        <f t="shared" si="5"/>
        <v>-2.3283948499736151E-2</v>
      </c>
      <c r="J29" s="36">
        <f t="shared" si="6"/>
        <v>5.4214225773836539E-4</v>
      </c>
    </row>
    <row r="30" spans="1:10" x14ac:dyDescent="0.25">
      <c r="F30" s="35">
        <f t="shared" si="2"/>
        <v>6.6587254830372838E-2</v>
      </c>
      <c r="G30" s="32">
        <f t="shared" si="3"/>
        <v>8.3343908526299186E-3</v>
      </c>
      <c r="H30" s="32">
        <f t="shared" si="4"/>
        <v>5.8252863977742916E-2</v>
      </c>
      <c r="I30" s="10">
        <f t="shared" si="5"/>
        <v>0</v>
      </c>
      <c r="J30" s="36">
        <f t="shared" si="6"/>
        <v>0</v>
      </c>
    </row>
    <row r="31" spans="1:10" ht="15.75" thickBot="1" x14ac:dyDescent="0.3">
      <c r="F31" s="37">
        <f t="shared" si="2"/>
        <v>0</v>
      </c>
      <c r="G31" s="38">
        <f t="shared" si="3"/>
        <v>8.3343908526299186E-3</v>
      </c>
      <c r="H31" s="38">
        <f t="shared" si="4"/>
        <v>-8.3343908526299186E-3</v>
      </c>
      <c r="I31" s="19">
        <f t="shared" si="5"/>
        <v>-8.3343908526299186E-3</v>
      </c>
      <c r="J31" s="39">
        <f t="shared" si="6"/>
        <v>6.9462070884401261E-5</v>
      </c>
    </row>
    <row r="32" spans="1:10" x14ac:dyDescent="0.25">
      <c r="E32" s="40" t="s">
        <v>13</v>
      </c>
      <c r="F32" s="41">
        <f>AVERAGE(F13:F31)</f>
        <v>8.3343908526299186E-3</v>
      </c>
      <c r="G32" s="29"/>
      <c r="H32" s="29"/>
      <c r="I32" s="29" t="s">
        <v>17</v>
      </c>
      <c r="J32" s="30">
        <f>SUM(J13:J31)</f>
        <v>0.43010668683611331</v>
      </c>
    </row>
    <row r="33" spans="6:10" x14ac:dyDescent="0.25">
      <c r="F33" s="4"/>
      <c r="G33" s="29"/>
      <c r="H33" s="29"/>
      <c r="I33" s="29" t="s">
        <v>18</v>
      </c>
      <c r="J33" s="31">
        <v>19</v>
      </c>
    </row>
    <row r="34" spans="6:10" x14ac:dyDescent="0.25">
      <c r="F34" s="4"/>
      <c r="G34" s="29"/>
      <c r="H34" s="29"/>
      <c r="I34" s="42" t="s">
        <v>19</v>
      </c>
      <c r="J34" s="43">
        <f>J32/J33</f>
        <v>2.2637194044005965E-2</v>
      </c>
    </row>
    <row r="35" spans="6:10" ht="15.75" thickBot="1" x14ac:dyDescent="0.3">
      <c r="F35" s="6"/>
      <c r="G35" s="7"/>
      <c r="H35" s="7"/>
      <c r="I35" s="44" t="s">
        <v>20</v>
      </c>
      <c r="J35" s="45">
        <f>SQRT(J34)</f>
        <v>0.15045661847856998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23CD3-6B86-4CBF-B1B3-50385CF5F7A7}">
  <dimension ref="A1:J42"/>
  <sheetViews>
    <sheetView showGridLines="0" topLeftCell="A3" workbookViewId="0">
      <selection activeCell="G19" sqref="G19"/>
    </sheetView>
  </sheetViews>
  <sheetFormatPr defaultRowHeight="15.75" x14ac:dyDescent="0.25"/>
  <cols>
    <col min="1" max="1" width="12.85546875" style="48" customWidth="1"/>
    <col min="2" max="2" width="22.85546875" style="48" customWidth="1"/>
    <col min="3" max="3" width="19.42578125" style="48" customWidth="1"/>
    <col min="4" max="4" width="22.85546875" style="48" customWidth="1"/>
    <col min="5" max="5" width="29.140625" style="48" bestFit="1" customWidth="1"/>
    <col min="7" max="7" width="22.42578125" bestFit="1" customWidth="1"/>
    <col min="8" max="8" width="15.140625" customWidth="1"/>
    <col min="9" max="9" width="8.140625" customWidth="1"/>
    <col min="10" max="10" width="11.85546875" customWidth="1"/>
  </cols>
  <sheetData>
    <row r="1" spans="1:10" ht="16.5" thickBot="1" x14ac:dyDescent="0.3">
      <c r="A1" s="46" t="s">
        <v>22</v>
      </c>
      <c r="B1" s="47"/>
      <c r="C1" s="47"/>
      <c r="D1" s="47"/>
      <c r="E1" s="47"/>
    </row>
    <row r="2" spans="1:10" ht="16.5" thickBot="1" x14ac:dyDescent="0.3"/>
    <row r="3" spans="1:10" x14ac:dyDescent="0.25">
      <c r="A3" s="49" t="s">
        <v>23</v>
      </c>
      <c r="B3" s="50" t="s">
        <v>24</v>
      </c>
      <c r="C3" s="50" t="s">
        <v>25</v>
      </c>
      <c r="D3" s="50" t="s">
        <v>26</v>
      </c>
      <c r="E3" s="51" t="s">
        <v>27</v>
      </c>
      <c r="G3" s="75"/>
      <c r="H3" s="76" t="s">
        <v>28</v>
      </c>
      <c r="I3" s="76" t="s">
        <v>29</v>
      </c>
      <c r="J3" s="77" t="s">
        <v>30</v>
      </c>
    </row>
    <row r="4" spans="1:10" x14ac:dyDescent="0.25">
      <c r="A4" s="52">
        <v>1</v>
      </c>
      <c r="B4" s="53">
        <v>0.15</v>
      </c>
      <c r="C4" s="54">
        <v>-0.05</v>
      </c>
      <c r="D4" s="54">
        <v>0.02</v>
      </c>
      <c r="E4" s="55">
        <v>-0.15</v>
      </c>
      <c r="G4" s="65" t="s">
        <v>31</v>
      </c>
      <c r="H4" s="53">
        <f>SUMPRODUCT(B4:B8,C4:C8)</f>
        <v>3.5000000000000003E-2</v>
      </c>
      <c r="I4" s="53">
        <f>SUMPRODUCT(B4:B8,D4:D8)</f>
        <v>3.3500000000000002E-2</v>
      </c>
      <c r="J4" s="78">
        <f>SUMPRODUCT(B4:B8,E4:E8)</f>
        <v>4.5999999999999999E-2</v>
      </c>
    </row>
    <row r="5" spans="1:10" x14ac:dyDescent="0.25">
      <c r="A5" s="52">
        <v>2</v>
      </c>
      <c r="B5" s="53">
        <v>0.1</v>
      </c>
      <c r="C5" s="54">
        <v>-0.03</v>
      </c>
      <c r="D5" s="54">
        <v>2.5000000000000001E-2</v>
      </c>
      <c r="E5" s="55">
        <v>-0.02</v>
      </c>
      <c r="G5" s="65" t="s">
        <v>32</v>
      </c>
      <c r="H5" s="62">
        <f>E20</f>
        <v>5.0149775672479337E-2</v>
      </c>
      <c r="I5" s="62">
        <f>E31</f>
        <v>9.5000000000000015E-3</v>
      </c>
      <c r="J5" s="66">
        <f>E42</f>
        <v>9.7180244906050747E-2</v>
      </c>
    </row>
    <row r="6" spans="1:10" ht="16.5" thickBot="1" x14ac:dyDescent="0.3">
      <c r="A6" s="52">
        <v>3</v>
      </c>
      <c r="B6" s="53">
        <v>0.35</v>
      </c>
      <c r="C6" s="54">
        <v>0.04</v>
      </c>
      <c r="D6" s="54">
        <v>0.03</v>
      </c>
      <c r="E6" s="55">
        <v>0.06</v>
      </c>
      <c r="G6" s="67" t="s">
        <v>33</v>
      </c>
      <c r="H6" s="79">
        <f>H5/H4</f>
        <v>1.4328507334994094</v>
      </c>
      <c r="I6" s="79">
        <f t="shared" ref="I6:J6" si="0">I5/I4</f>
        <v>0.28358208955223885</v>
      </c>
      <c r="J6" s="80">
        <f t="shared" si="0"/>
        <v>2.1126140196967556</v>
      </c>
    </row>
    <row r="7" spans="1:10" x14ac:dyDescent="0.25">
      <c r="A7" s="52">
        <v>4</v>
      </c>
      <c r="B7" s="53">
        <v>0.25</v>
      </c>
      <c r="C7" s="54">
        <v>0.06</v>
      </c>
      <c r="D7" s="54">
        <v>0.04</v>
      </c>
      <c r="E7" s="55">
        <v>0.09</v>
      </c>
    </row>
    <row r="8" spans="1:10" ht="16.5" thickBot="1" x14ac:dyDescent="0.3">
      <c r="A8" s="56">
        <v>5</v>
      </c>
      <c r="B8" s="57">
        <v>0.15</v>
      </c>
      <c r="C8" s="58">
        <v>0.11</v>
      </c>
      <c r="D8" s="58">
        <v>0.05</v>
      </c>
      <c r="E8" s="59">
        <v>0.18</v>
      </c>
    </row>
    <row r="10" spans="1:10" x14ac:dyDescent="0.25">
      <c r="B10" s="60"/>
    </row>
    <row r="12" spans="1:10" ht="16.5" thickBot="1" x14ac:dyDescent="0.3">
      <c r="A12" s="48" t="s">
        <v>34</v>
      </c>
    </row>
    <row r="13" spans="1:10" x14ac:dyDescent="0.25">
      <c r="A13" s="49" t="s">
        <v>23</v>
      </c>
      <c r="B13" s="50" t="s">
        <v>24</v>
      </c>
      <c r="C13" s="50" t="s">
        <v>35</v>
      </c>
      <c r="D13" s="50" t="s">
        <v>36</v>
      </c>
      <c r="E13" s="51" t="s">
        <v>37</v>
      </c>
    </row>
    <row r="14" spans="1:10" x14ac:dyDescent="0.25">
      <c r="A14" s="52">
        <v>1</v>
      </c>
      <c r="B14" s="53">
        <v>0.15</v>
      </c>
      <c r="C14" s="54">
        <v>-0.05</v>
      </c>
      <c r="D14" s="62">
        <f>C14-$H$4</f>
        <v>-8.5000000000000006E-2</v>
      </c>
      <c r="E14" s="64">
        <f>B14*(D14^2)</f>
        <v>1.0837500000000001E-3</v>
      </c>
    </row>
    <row r="15" spans="1:10" x14ac:dyDescent="0.25">
      <c r="A15" s="52">
        <v>2</v>
      </c>
      <c r="B15" s="53">
        <v>0.1</v>
      </c>
      <c r="C15" s="54">
        <v>-0.03</v>
      </c>
      <c r="D15" s="62">
        <f t="shared" ref="D15:D18" si="1">C15-$H$4</f>
        <v>-6.5000000000000002E-2</v>
      </c>
      <c r="E15" s="64">
        <f t="shared" ref="E15:E18" si="2">B15*(D15^2)</f>
        <v>4.2250000000000008E-4</v>
      </c>
    </row>
    <row r="16" spans="1:10" x14ac:dyDescent="0.25">
      <c r="A16" s="52">
        <v>3</v>
      </c>
      <c r="B16" s="53">
        <v>0.35</v>
      </c>
      <c r="C16" s="54">
        <v>0.04</v>
      </c>
      <c r="D16" s="62">
        <f t="shared" si="1"/>
        <v>4.9999999999999975E-3</v>
      </c>
      <c r="E16" s="64">
        <f t="shared" si="2"/>
        <v>8.7499999999999908E-6</v>
      </c>
    </row>
    <row r="17" spans="1:5" x14ac:dyDescent="0.25">
      <c r="A17" s="52">
        <v>4</v>
      </c>
      <c r="B17" s="53">
        <v>0.25</v>
      </c>
      <c r="C17" s="54">
        <v>0.06</v>
      </c>
      <c r="D17" s="62">
        <f t="shared" si="1"/>
        <v>2.4999999999999994E-2</v>
      </c>
      <c r="E17" s="64">
        <f t="shared" si="2"/>
        <v>1.5624999999999992E-4</v>
      </c>
    </row>
    <row r="18" spans="1:5" ht="16.5" thickBot="1" x14ac:dyDescent="0.3">
      <c r="A18" s="56">
        <v>5</v>
      </c>
      <c r="B18" s="57">
        <v>0.15</v>
      </c>
      <c r="C18" s="58">
        <v>0.11</v>
      </c>
      <c r="D18" s="69">
        <f t="shared" si="1"/>
        <v>7.4999999999999997E-2</v>
      </c>
      <c r="E18" s="64">
        <f t="shared" si="2"/>
        <v>8.4374999999999999E-4</v>
      </c>
    </row>
    <row r="19" spans="1:5" x14ac:dyDescent="0.25">
      <c r="A19" s="68"/>
      <c r="B19" s="68"/>
      <c r="C19" s="68"/>
      <c r="D19" s="70" t="s">
        <v>38</v>
      </c>
      <c r="E19" s="71">
        <f>SUM(E14:E18)</f>
        <v>2.5150000000000003E-3</v>
      </c>
    </row>
    <row r="20" spans="1:5" x14ac:dyDescent="0.25">
      <c r="A20" s="68"/>
      <c r="B20" s="68"/>
      <c r="C20" s="68"/>
      <c r="D20" s="70" t="s">
        <v>39</v>
      </c>
      <c r="E20" s="72">
        <f>SQRT(E19)</f>
        <v>5.0149775672479337E-2</v>
      </c>
    </row>
    <row r="23" spans="1:5" ht="16.5" thickBot="1" x14ac:dyDescent="0.3">
      <c r="A23" s="48" t="s">
        <v>40</v>
      </c>
    </row>
    <row r="24" spans="1:5" x14ac:dyDescent="0.25">
      <c r="A24" s="49" t="s">
        <v>23</v>
      </c>
      <c r="B24" s="50" t="s">
        <v>24</v>
      </c>
      <c r="C24" s="50" t="s">
        <v>35</v>
      </c>
      <c r="D24" s="50" t="s">
        <v>36</v>
      </c>
      <c r="E24" s="51" t="s">
        <v>37</v>
      </c>
    </row>
    <row r="25" spans="1:5" x14ac:dyDescent="0.25">
      <c r="A25" s="52">
        <v>1</v>
      </c>
      <c r="B25" s="53">
        <v>0.15</v>
      </c>
      <c r="C25" s="54">
        <f>D4</f>
        <v>0.02</v>
      </c>
      <c r="D25" s="62">
        <f>C25-$I$4</f>
        <v>-1.3500000000000002E-2</v>
      </c>
      <c r="E25" s="64">
        <f>B25*(D25^2)</f>
        <v>2.7337500000000004E-5</v>
      </c>
    </row>
    <row r="26" spans="1:5" x14ac:dyDescent="0.25">
      <c r="A26" s="52">
        <v>2</v>
      </c>
      <c r="B26" s="53">
        <v>0.1</v>
      </c>
      <c r="C26" s="54">
        <f t="shared" ref="C26:C29" si="3">D5</f>
        <v>2.5000000000000001E-2</v>
      </c>
      <c r="D26" s="62">
        <f t="shared" ref="D26:D29" si="4">C26-$I$4</f>
        <v>-8.5000000000000006E-3</v>
      </c>
      <c r="E26" s="64">
        <f t="shared" ref="E26:E29" si="5">B26*(D26^2)</f>
        <v>7.2250000000000011E-6</v>
      </c>
    </row>
    <row r="27" spans="1:5" x14ac:dyDescent="0.25">
      <c r="A27" s="52">
        <v>3</v>
      </c>
      <c r="B27" s="53">
        <v>0.35</v>
      </c>
      <c r="C27" s="54">
        <f t="shared" si="3"/>
        <v>0.03</v>
      </c>
      <c r="D27" s="62">
        <f t="shared" si="4"/>
        <v>-3.5000000000000031E-3</v>
      </c>
      <c r="E27" s="73">
        <f t="shared" si="5"/>
        <v>4.2875000000000077E-6</v>
      </c>
    </row>
    <row r="28" spans="1:5" x14ac:dyDescent="0.25">
      <c r="A28" s="52">
        <v>4</v>
      </c>
      <c r="B28" s="53">
        <v>0.25</v>
      </c>
      <c r="C28" s="54">
        <f t="shared" si="3"/>
        <v>0.04</v>
      </c>
      <c r="D28" s="62">
        <f t="shared" si="4"/>
        <v>6.4999999999999988E-3</v>
      </c>
      <c r="E28" s="64">
        <f t="shared" si="5"/>
        <v>1.0562499999999996E-5</v>
      </c>
    </row>
    <row r="29" spans="1:5" ht="16.5" thickBot="1" x14ac:dyDescent="0.3">
      <c r="A29" s="56">
        <v>5</v>
      </c>
      <c r="B29" s="57">
        <v>0.15</v>
      </c>
      <c r="C29" s="54">
        <f t="shared" si="3"/>
        <v>0.05</v>
      </c>
      <c r="D29" s="62">
        <f t="shared" si="4"/>
        <v>1.6500000000000001E-2</v>
      </c>
      <c r="E29" s="64">
        <f t="shared" si="5"/>
        <v>4.0837500000000003E-5</v>
      </c>
    </row>
    <row r="30" spans="1:5" x14ac:dyDescent="0.25">
      <c r="A30" s="68"/>
      <c r="B30" s="68"/>
      <c r="C30" s="68"/>
      <c r="D30" s="70" t="s">
        <v>38</v>
      </c>
      <c r="E30" s="71">
        <f>SUM(E25:E29)</f>
        <v>9.0250000000000025E-5</v>
      </c>
    </row>
    <row r="31" spans="1:5" x14ac:dyDescent="0.25">
      <c r="A31" s="68"/>
      <c r="B31" s="68"/>
      <c r="C31" s="68"/>
      <c r="D31" s="70" t="s">
        <v>39</v>
      </c>
      <c r="E31" s="72">
        <f>SQRT(E30)</f>
        <v>9.5000000000000015E-3</v>
      </c>
    </row>
    <row r="34" spans="1:5" ht="16.5" thickBot="1" x14ac:dyDescent="0.3">
      <c r="A34" s="48" t="s">
        <v>41</v>
      </c>
    </row>
    <row r="35" spans="1:5" x14ac:dyDescent="0.25">
      <c r="A35" s="49" t="s">
        <v>23</v>
      </c>
      <c r="B35" s="50" t="s">
        <v>24</v>
      </c>
      <c r="C35" s="50" t="s">
        <v>35</v>
      </c>
      <c r="D35" s="50" t="s">
        <v>36</v>
      </c>
      <c r="E35" s="51" t="s">
        <v>37</v>
      </c>
    </row>
    <row r="36" spans="1:5" x14ac:dyDescent="0.25">
      <c r="A36" s="52">
        <v>1</v>
      </c>
      <c r="B36" s="53">
        <v>0.15</v>
      </c>
      <c r="C36" s="54">
        <f>E4</f>
        <v>-0.15</v>
      </c>
      <c r="D36" s="62">
        <f>C36-$J$4</f>
        <v>-0.19600000000000001</v>
      </c>
      <c r="E36" s="64">
        <f>B36*(D36^2)</f>
        <v>5.7624000000000009E-3</v>
      </c>
    </row>
    <row r="37" spans="1:5" x14ac:dyDescent="0.25">
      <c r="A37" s="52">
        <v>2</v>
      </c>
      <c r="B37" s="53">
        <v>0.1</v>
      </c>
      <c r="C37" s="54">
        <f t="shared" ref="C37:C40" si="6">E5</f>
        <v>-0.02</v>
      </c>
      <c r="D37" s="62">
        <f t="shared" ref="D37:D40" si="7">C37-$J$4</f>
        <v>-6.6000000000000003E-2</v>
      </c>
      <c r="E37" s="64">
        <f t="shared" ref="E37:E40" si="8">B37*(D37^2)</f>
        <v>4.3560000000000007E-4</v>
      </c>
    </row>
    <row r="38" spans="1:5" x14ac:dyDescent="0.25">
      <c r="A38" s="52">
        <v>3</v>
      </c>
      <c r="B38" s="53">
        <v>0.35</v>
      </c>
      <c r="C38" s="54">
        <f t="shared" si="6"/>
        <v>0.06</v>
      </c>
      <c r="D38" s="62">
        <f t="shared" si="7"/>
        <v>1.3999999999999999E-2</v>
      </c>
      <c r="E38" s="64">
        <f t="shared" si="8"/>
        <v>6.8599999999999987E-5</v>
      </c>
    </row>
    <row r="39" spans="1:5" x14ac:dyDescent="0.25">
      <c r="A39" s="52">
        <v>4</v>
      </c>
      <c r="B39" s="53">
        <v>0.25</v>
      </c>
      <c r="C39" s="54">
        <f t="shared" si="6"/>
        <v>0.09</v>
      </c>
      <c r="D39" s="62">
        <f t="shared" si="7"/>
        <v>4.3999999999999997E-2</v>
      </c>
      <c r="E39" s="64">
        <f t="shared" si="8"/>
        <v>4.8399999999999995E-4</v>
      </c>
    </row>
    <row r="40" spans="1:5" ht="16.5" thickBot="1" x14ac:dyDescent="0.3">
      <c r="A40" s="56">
        <v>5</v>
      </c>
      <c r="B40" s="57">
        <v>0.15</v>
      </c>
      <c r="C40" s="54">
        <f t="shared" si="6"/>
        <v>0.18</v>
      </c>
      <c r="D40" s="62">
        <f t="shared" si="7"/>
        <v>0.13400000000000001</v>
      </c>
      <c r="E40" s="64">
        <f t="shared" si="8"/>
        <v>2.6934000000000003E-3</v>
      </c>
    </row>
    <row r="41" spans="1:5" x14ac:dyDescent="0.25">
      <c r="A41" s="68"/>
      <c r="B41" s="68"/>
      <c r="C41" s="68"/>
      <c r="D41" s="70" t="s">
        <v>38</v>
      </c>
      <c r="E41" s="71">
        <f>SUM(E36:E40)</f>
        <v>9.444000000000001E-3</v>
      </c>
    </row>
    <row r="42" spans="1:5" x14ac:dyDescent="0.25">
      <c r="A42" s="68"/>
      <c r="B42" s="68"/>
      <c r="C42" s="68"/>
      <c r="D42" s="70" t="s">
        <v>39</v>
      </c>
      <c r="E42" s="72">
        <f>SQRT(E41)</f>
        <v>9.7180244906050747E-2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20C0-4F55-4F9E-B57F-681BC5B9EA7C}">
  <dimension ref="A1:L15"/>
  <sheetViews>
    <sheetView showGridLines="0" workbookViewId="0">
      <selection activeCell="B13" sqref="B13"/>
    </sheetView>
  </sheetViews>
  <sheetFormatPr defaultRowHeight="15.75" x14ac:dyDescent="0.25"/>
  <cols>
    <col min="1" max="1" width="26.7109375" style="48" customWidth="1"/>
    <col min="2" max="2" width="13.28515625" style="48" customWidth="1"/>
    <col min="3" max="3" width="11.140625" style="48" customWidth="1"/>
    <col min="4" max="4" width="21.140625" style="48" bestFit="1" customWidth="1"/>
    <col min="5" max="5" width="20.42578125" style="48" bestFit="1" customWidth="1"/>
    <col min="6" max="12" width="9.140625" style="48"/>
  </cols>
  <sheetData>
    <row r="1" spans="1:12" x14ac:dyDescent="0.25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12" x14ac:dyDescent="0.25">
      <c r="A2" s="84" t="s">
        <v>43</v>
      </c>
      <c r="L2" s="85"/>
    </row>
    <row r="3" spans="1:12" ht="16.5" thickBot="1" x14ac:dyDescent="0.3">
      <c r="A3" s="86" t="s">
        <v>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6.5" thickBot="1" x14ac:dyDescent="0.3"/>
    <row r="5" spans="1:12" x14ac:dyDescent="0.25">
      <c r="A5" s="49" t="s">
        <v>45</v>
      </c>
      <c r="B5" s="50" t="s">
        <v>46</v>
      </c>
      <c r="C5" s="50" t="s">
        <v>47</v>
      </c>
      <c r="D5" s="50" t="s">
        <v>50</v>
      </c>
      <c r="E5" s="63" t="s">
        <v>48</v>
      </c>
    </row>
    <row r="6" spans="1:12" x14ac:dyDescent="0.25">
      <c r="A6" s="52">
        <v>1</v>
      </c>
      <c r="B6" s="89">
        <v>-0.02</v>
      </c>
      <c r="C6" s="74">
        <f>1+B6</f>
        <v>0.98</v>
      </c>
      <c r="D6" s="74">
        <f>C6</f>
        <v>0.98</v>
      </c>
      <c r="E6" s="90">
        <f>100000*D6</f>
        <v>98000</v>
      </c>
    </row>
    <row r="7" spans="1:12" x14ac:dyDescent="0.25">
      <c r="A7" s="52">
        <v>2</v>
      </c>
      <c r="B7" s="89">
        <v>0.03</v>
      </c>
      <c r="C7" s="74">
        <f t="shared" ref="C7:C11" si="0">1+B7</f>
        <v>1.03</v>
      </c>
      <c r="D7" s="74">
        <f>C7*D6</f>
        <v>1.0094000000000001</v>
      </c>
      <c r="E7" s="90">
        <f t="shared" ref="E7:E11" si="1">100000*D7</f>
        <v>100940.00000000001</v>
      </c>
    </row>
    <row r="8" spans="1:12" x14ac:dyDescent="0.25">
      <c r="A8" s="52">
        <v>3</v>
      </c>
      <c r="B8" s="89">
        <v>0.01</v>
      </c>
      <c r="C8" s="74">
        <f t="shared" si="0"/>
        <v>1.01</v>
      </c>
      <c r="D8" s="74">
        <f t="shared" ref="D8:D11" si="2">C8*D7</f>
        <v>1.0194940000000001</v>
      </c>
      <c r="E8" s="90">
        <f t="shared" si="1"/>
        <v>101949.40000000001</v>
      </c>
    </row>
    <row r="9" spans="1:12" x14ac:dyDescent="0.25">
      <c r="A9" s="52">
        <v>4</v>
      </c>
      <c r="B9" s="89">
        <v>-0.05</v>
      </c>
      <c r="C9" s="74">
        <f t="shared" si="0"/>
        <v>0.95</v>
      </c>
      <c r="D9" s="74">
        <f t="shared" si="2"/>
        <v>0.96851930000000008</v>
      </c>
      <c r="E9" s="90">
        <f t="shared" si="1"/>
        <v>96851.930000000008</v>
      </c>
    </row>
    <row r="10" spans="1:12" x14ac:dyDescent="0.25">
      <c r="A10" s="52">
        <v>5</v>
      </c>
      <c r="B10" s="89">
        <v>0.04</v>
      </c>
      <c r="C10" s="74">
        <f t="shared" si="0"/>
        <v>1.04</v>
      </c>
      <c r="D10" s="74">
        <f t="shared" si="2"/>
        <v>1.0072600720000002</v>
      </c>
      <c r="E10" s="90">
        <f t="shared" si="1"/>
        <v>100726.00720000002</v>
      </c>
    </row>
    <row r="11" spans="1:12" ht="16.5" thickBot="1" x14ac:dyDescent="0.3">
      <c r="A11" s="56">
        <v>6</v>
      </c>
      <c r="B11" s="91">
        <v>0.02</v>
      </c>
      <c r="C11" s="79">
        <f t="shared" si="0"/>
        <v>1.02</v>
      </c>
      <c r="D11" s="79">
        <f t="shared" si="2"/>
        <v>1.0274052734400003</v>
      </c>
      <c r="E11" s="92">
        <f t="shared" si="1"/>
        <v>102740.52734400003</v>
      </c>
      <c r="F11" s="93" t="s">
        <v>49</v>
      </c>
      <c r="G11" s="93"/>
      <c r="H11" s="93"/>
    </row>
    <row r="12" spans="1:12" ht="16.5" thickBot="1" x14ac:dyDescent="0.3"/>
    <row r="13" spans="1:12" x14ac:dyDescent="0.25">
      <c r="A13" s="94" t="s">
        <v>51</v>
      </c>
      <c r="B13" s="95">
        <f>(D11^(1/6))-1</f>
        <v>4.516246278528202E-3</v>
      </c>
      <c r="C13" s="82"/>
      <c r="D13" s="83"/>
    </row>
    <row r="14" spans="1:12" x14ac:dyDescent="0.25">
      <c r="A14" s="84" t="s">
        <v>52</v>
      </c>
      <c r="B14" s="68" t="s">
        <v>54</v>
      </c>
      <c r="C14" s="68"/>
      <c r="D14" s="85"/>
    </row>
    <row r="15" spans="1:12" ht="16.5" thickBot="1" x14ac:dyDescent="0.3">
      <c r="A15" s="86" t="s">
        <v>53</v>
      </c>
      <c r="B15" s="96">
        <f>100000*(1+B13)^6</f>
        <v>102740.52734400003</v>
      </c>
      <c r="C15" s="87"/>
      <c r="D15" s="88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2DC54-DD1D-4157-8C92-C97AAB54348A}">
  <dimension ref="A1:I50"/>
  <sheetViews>
    <sheetView showGridLines="0" workbookViewId="0">
      <selection activeCell="E18" sqref="E18"/>
    </sheetView>
  </sheetViews>
  <sheetFormatPr defaultRowHeight="15.75" x14ac:dyDescent="0.25"/>
  <cols>
    <col min="1" max="2" width="10.28515625" style="48" customWidth="1"/>
    <col min="3" max="3" width="11.5703125" style="48" customWidth="1"/>
    <col min="4" max="4" width="9.140625" style="48"/>
    <col min="5" max="5" width="18.7109375" style="48" bestFit="1" customWidth="1"/>
    <col min="6" max="7" width="11.140625" style="48" customWidth="1"/>
    <col min="8" max="16384" width="9.140625" style="48"/>
  </cols>
  <sheetData>
    <row r="1" spans="1:9" x14ac:dyDescent="0.25">
      <c r="A1" s="81" t="s">
        <v>59</v>
      </c>
      <c r="B1" s="82"/>
      <c r="C1" s="82"/>
      <c r="D1" s="82"/>
      <c r="E1" s="82"/>
      <c r="F1" s="82"/>
      <c r="G1" s="82"/>
      <c r="H1" s="82"/>
      <c r="I1" s="83"/>
    </row>
    <row r="2" spans="1:9" x14ac:dyDescent="0.25">
      <c r="A2" s="84" t="s">
        <v>60</v>
      </c>
      <c r="I2" s="85"/>
    </row>
    <row r="3" spans="1:9" ht="16.5" thickBot="1" x14ac:dyDescent="0.3">
      <c r="A3" s="86" t="s">
        <v>61</v>
      </c>
      <c r="B3" s="87"/>
      <c r="C3" s="87"/>
      <c r="D3" s="87"/>
      <c r="E3" s="87"/>
      <c r="F3" s="87"/>
      <c r="G3" s="87"/>
      <c r="H3" s="87"/>
      <c r="I3" s="88"/>
    </row>
    <row r="4" spans="1:9" ht="16.5" thickBot="1" x14ac:dyDescent="0.3"/>
    <row r="5" spans="1:9" x14ac:dyDescent="0.25">
      <c r="A5" s="97" t="s">
        <v>45</v>
      </c>
      <c r="B5" s="98" t="s">
        <v>55</v>
      </c>
      <c r="C5" s="98" t="s">
        <v>56</v>
      </c>
      <c r="E5" s="81"/>
      <c r="F5" s="82" t="s">
        <v>62</v>
      </c>
      <c r="G5" s="83" t="s">
        <v>56</v>
      </c>
    </row>
    <row r="6" spans="1:9" x14ac:dyDescent="0.25">
      <c r="A6" s="61">
        <v>1</v>
      </c>
      <c r="B6" s="98">
        <v>91.46</v>
      </c>
      <c r="C6" s="98">
        <v>14.94</v>
      </c>
      <c r="E6" s="84" t="s">
        <v>63</v>
      </c>
      <c r="F6" s="108">
        <f>SMALL(B6:B50,1)</f>
        <v>87.66</v>
      </c>
      <c r="G6" s="106">
        <f>SMALL(C6:C50,1)</f>
        <v>13.02</v>
      </c>
    </row>
    <row r="7" spans="1:9" x14ac:dyDescent="0.25">
      <c r="A7" s="61">
        <v>2</v>
      </c>
      <c r="B7" s="98">
        <v>93</v>
      </c>
      <c r="C7" s="98">
        <v>15.1</v>
      </c>
      <c r="E7" s="84" t="s">
        <v>64</v>
      </c>
      <c r="F7" s="108">
        <f>LARGE(B6:B50,1)</f>
        <v>102.32</v>
      </c>
      <c r="G7" s="106">
        <f>LARGE(C6:C50,1)</f>
        <v>17.79</v>
      </c>
    </row>
    <row r="8" spans="1:9" ht="16.5" thickBot="1" x14ac:dyDescent="0.3">
      <c r="A8" s="61">
        <v>3</v>
      </c>
      <c r="B8" s="98">
        <v>96.05</v>
      </c>
      <c r="C8" s="98">
        <v>15.83</v>
      </c>
      <c r="E8" s="109" t="s">
        <v>65</v>
      </c>
      <c r="F8" s="110">
        <f>F6/F7-1</f>
        <v>-0.14327599687255665</v>
      </c>
      <c r="G8" s="111">
        <f>G6/G7-1</f>
        <v>-0.26812816188870148</v>
      </c>
    </row>
    <row r="9" spans="1:9" x14ac:dyDescent="0.25">
      <c r="A9" s="61">
        <v>4</v>
      </c>
      <c r="B9" s="98">
        <v>102.32</v>
      </c>
      <c r="C9" s="98">
        <v>16.59</v>
      </c>
    </row>
    <row r="10" spans="1:9" x14ac:dyDescent="0.25">
      <c r="A10" s="61">
        <v>5</v>
      </c>
      <c r="B10" s="98">
        <v>102</v>
      </c>
      <c r="C10" s="98">
        <v>16.510000000000002</v>
      </c>
    </row>
    <row r="11" spans="1:9" x14ac:dyDescent="0.25">
      <c r="A11" s="61">
        <v>6</v>
      </c>
      <c r="B11" s="98">
        <v>101.98</v>
      </c>
      <c r="C11" s="98">
        <v>16.71</v>
      </c>
    </row>
    <row r="12" spans="1:9" x14ac:dyDescent="0.25">
      <c r="A12" s="61">
        <v>7</v>
      </c>
      <c r="B12" s="98">
        <v>99.19</v>
      </c>
      <c r="C12" s="98">
        <v>16.48</v>
      </c>
    </row>
    <row r="13" spans="1:9" x14ac:dyDescent="0.25">
      <c r="A13" s="61">
        <v>8</v>
      </c>
      <c r="B13" s="98">
        <v>96.22</v>
      </c>
      <c r="C13" s="98">
        <v>15.48</v>
      </c>
    </row>
    <row r="14" spans="1:9" x14ac:dyDescent="0.25">
      <c r="A14" s="61">
        <v>9</v>
      </c>
      <c r="B14" s="98">
        <v>97.8</v>
      </c>
      <c r="C14" s="98">
        <v>15.76</v>
      </c>
    </row>
    <row r="15" spans="1:9" x14ac:dyDescent="0.25">
      <c r="A15" s="61">
        <v>10</v>
      </c>
      <c r="B15" s="98">
        <v>93.55</v>
      </c>
      <c r="C15" s="98">
        <v>15.02</v>
      </c>
    </row>
    <row r="16" spans="1:9" x14ac:dyDescent="0.25">
      <c r="A16" s="61">
        <v>11</v>
      </c>
      <c r="B16" s="98">
        <v>94.31</v>
      </c>
      <c r="C16" s="98">
        <v>15.06</v>
      </c>
    </row>
    <row r="17" spans="1:3" x14ac:dyDescent="0.25">
      <c r="A17" s="61">
        <v>12</v>
      </c>
      <c r="B17" s="98">
        <v>94.06</v>
      </c>
      <c r="C17" s="98">
        <v>14.35</v>
      </c>
    </row>
    <row r="18" spans="1:3" x14ac:dyDescent="0.25">
      <c r="A18" s="61">
        <v>13</v>
      </c>
      <c r="B18" s="98">
        <v>92.32</v>
      </c>
      <c r="C18" s="98">
        <v>14.11</v>
      </c>
    </row>
    <row r="19" spans="1:3" x14ac:dyDescent="0.25">
      <c r="A19" s="61">
        <v>14</v>
      </c>
      <c r="B19" s="98">
        <v>93.36</v>
      </c>
      <c r="C19" s="98">
        <v>14.16</v>
      </c>
    </row>
    <row r="20" spans="1:3" x14ac:dyDescent="0.25">
      <c r="A20" s="61">
        <v>15</v>
      </c>
      <c r="B20" s="98">
        <v>93.17</v>
      </c>
      <c r="C20" s="98">
        <v>14.16</v>
      </c>
    </row>
    <row r="21" spans="1:3" x14ac:dyDescent="0.25">
      <c r="A21" s="61">
        <v>16</v>
      </c>
      <c r="B21" s="98">
        <v>91.75</v>
      </c>
      <c r="C21" s="98">
        <v>13.52</v>
      </c>
    </row>
    <row r="22" spans="1:3" x14ac:dyDescent="0.25">
      <c r="A22" s="61">
        <v>17</v>
      </c>
      <c r="B22" s="98">
        <v>89.25</v>
      </c>
      <c r="C22" s="98">
        <v>13.09</v>
      </c>
    </row>
    <row r="23" spans="1:3" x14ac:dyDescent="0.25">
      <c r="A23" s="61">
        <v>18</v>
      </c>
      <c r="B23" s="98">
        <v>91.1</v>
      </c>
      <c r="C23" s="98">
        <v>13.91</v>
      </c>
    </row>
    <row r="24" spans="1:3" x14ac:dyDescent="0.25">
      <c r="A24" s="61">
        <v>19</v>
      </c>
      <c r="B24" s="98">
        <v>87.95</v>
      </c>
      <c r="C24" s="98">
        <v>13.2</v>
      </c>
    </row>
    <row r="25" spans="1:3" x14ac:dyDescent="0.25">
      <c r="A25" s="61">
        <v>20</v>
      </c>
      <c r="B25" s="98">
        <v>91.27</v>
      </c>
      <c r="C25" s="98">
        <v>13.35</v>
      </c>
    </row>
    <row r="26" spans="1:3" x14ac:dyDescent="0.25">
      <c r="A26" s="61">
        <v>21</v>
      </c>
      <c r="B26" s="98">
        <v>87.66</v>
      </c>
      <c r="C26" s="98">
        <v>13.07</v>
      </c>
    </row>
    <row r="27" spans="1:3" x14ac:dyDescent="0.25">
      <c r="A27" s="61">
        <v>22</v>
      </c>
      <c r="B27" s="98">
        <v>90.43</v>
      </c>
      <c r="C27" s="98">
        <v>13.02</v>
      </c>
    </row>
    <row r="28" spans="1:3" x14ac:dyDescent="0.25">
      <c r="A28" s="61">
        <v>23</v>
      </c>
      <c r="B28" s="98">
        <v>89.29</v>
      </c>
      <c r="C28" s="98">
        <v>13.15</v>
      </c>
    </row>
    <row r="29" spans="1:3" x14ac:dyDescent="0.25">
      <c r="A29" s="61">
        <v>24</v>
      </c>
      <c r="B29" s="98">
        <v>92.69</v>
      </c>
      <c r="C29" s="98">
        <v>13.73</v>
      </c>
    </row>
    <row r="30" spans="1:3" x14ac:dyDescent="0.25">
      <c r="A30" s="61">
        <v>25</v>
      </c>
      <c r="B30" s="98">
        <v>94.01</v>
      </c>
      <c r="C30" s="98">
        <v>13.88</v>
      </c>
    </row>
    <row r="31" spans="1:3" x14ac:dyDescent="0.25">
      <c r="A31" s="61">
        <v>26</v>
      </c>
      <c r="B31" s="98">
        <v>94.25</v>
      </c>
      <c r="C31" s="98">
        <v>14.06</v>
      </c>
    </row>
    <row r="32" spans="1:3" x14ac:dyDescent="0.25">
      <c r="A32" s="61">
        <v>27</v>
      </c>
      <c r="B32" s="98">
        <v>94.7</v>
      </c>
      <c r="C32" s="98">
        <v>13.81</v>
      </c>
    </row>
    <row r="33" spans="1:3" x14ac:dyDescent="0.25">
      <c r="A33" s="61">
        <v>28</v>
      </c>
      <c r="B33" s="98">
        <v>93.1</v>
      </c>
      <c r="C33" s="98">
        <v>14.14</v>
      </c>
    </row>
    <row r="34" spans="1:3" x14ac:dyDescent="0.25">
      <c r="A34" s="61">
        <v>29</v>
      </c>
      <c r="B34" s="98">
        <v>93.89</v>
      </c>
      <c r="C34" s="98">
        <v>14.19</v>
      </c>
    </row>
    <row r="35" spans="1:3" x14ac:dyDescent="0.25">
      <c r="A35" s="61">
        <v>30</v>
      </c>
      <c r="B35" s="98">
        <v>96.35</v>
      </c>
      <c r="C35" s="98">
        <v>15.01</v>
      </c>
    </row>
    <row r="36" spans="1:3" x14ac:dyDescent="0.25">
      <c r="A36" s="61">
        <v>31</v>
      </c>
      <c r="B36" s="98">
        <v>97.4</v>
      </c>
      <c r="C36" s="98">
        <v>14.83</v>
      </c>
    </row>
    <row r="37" spans="1:3" x14ac:dyDescent="0.25">
      <c r="A37" s="61">
        <v>32</v>
      </c>
      <c r="B37" s="98">
        <v>97.77</v>
      </c>
      <c r="C37" s="98">
        <v>14.97</v>
      </c>
    </row>
    <row r="38" spans="1:3" x14ac:dyDescent="0.25">
      <c r="A38" s="61">
        <v>33</v>
      </c>
      <c r="B38" s="98">
        <v>95.35</v>
      </c>
      <c r="C38" s="98">
        <v>14.99</v>
      </c>
    </row>
    <row r="39" spans="1:3" x14ac:dyDescent="0.25">
      <c r="A39" s="61">
        <v>34</v>
      </c>
      <c r="B39" s="98">
        <v>96.95</v>
      </c>
      <c r="C39" s="98">
        <v>15.74</v>
      </c>
    </row>
    <row r="40" spans="1:3" x14ac:dyDescent="0.25">
      <c r="A40" s="61">
        <v>35</v>
      </c>
      <c r="B40" s="98">
        <v>97.93</v>
      </c>
      <c r="C40" s="98">
        <v>17.239999999999998</v>
      </c>
    </row>
    <row r="41" spans="1:3" x14ac:dyDescent="0.25">
      <c r="A41" s="61">
        <v>36</v>
      </c>
      <c r="B41" s="98">
        <v>95.71</v>
      </c>
      <c r="C41" s="98">
        <v>16.489999999999998</v>
      </c>
    </row>
    <row r="42" spans="1:3" x14ac:dyDescent="0.25">
      <c r="A42" s="61">
        <v>37</v>
      </c>
      <c r="B42" s="98">
        <v>94.52</v>
      </c>
      <c r="C42" s="98">
        <v>16.239999999999998</v>
      </c>
    </row>
    <row r="43" spans="1:3" x14ac:dyDescent="0.25">
      <c r="A43" s="61">
        <v>38</v>
      </c>
      <c r="B43" s="98">
        <v>98.57</v>
      </c>
      <c r="C43" s="98">
        <v>16.850000000000001</v>
      </c>
    </row>
    <row r="44" spans="1:3" x14ac:dyDescent="0.25">
      <c r="A44" s="61">
        <v>39</v>
      </c>
      <c r="B44" s="98">
        <v>101.6</v>
      </c>
      <c r="C44" s="98">
        <v>17.23</v>
      </c>
    </row>
    <row r="45" spans="1:3" x14ac:dyDescent="0.25">
      <c r="A45" s="61">
        <v>40</v>
      </c>
      <c r="B45" s="98">
        <v>100.35</v>
      </c>
      <c r="C45" s="98">
        <v>17.32</v>
      </c>
    </row>
    <row r="46" spans="1:3" x14ac:dyDescent="0.25">
      <c r="A46" s="61">
        <v>41</v>
      </c>
      <c r="B46" s="98">
        <v>98.86</v>
      </c>
      <c r="C46" s="98">
        <v>16.809999999999999</v>
      </c>
    </row>
    <row r="47" spans="1:3" x14ac:dyDescent="0.25">
      <c r="A47" s="61">
        <v>42</v>
      </c>
      <c r="B47" s="98">
        <v>100.21</v>
      </c>
      <c r="C47" s="98">
        <v>17.79</v>
      </c>
    </row>
    <row r="48" spans="1:3" x14ac:dyDescent="0.25">
      <c r="A48" s="61">
        <v>43</v>
      </c>
      <c r="B48" s="98">
        <v>99.67</v>
      </c>
      <c r="C48" s="98">
        <v>16.989999999999998</v>
      </c>
    </row>
    <row r="49" spans="1:3" x14ac:dyDescent="0.25">
      <c r="A49" s="61">
        <v>44</v>
      </c>
      <c r="B49" s="98">
        <v>98.67</v>
      </c>
      <c r="C49" s="98">
        <v>17.09</v>
      </c>
    </row>
    <row r="50" spans="1:3" x14ac:dyDescent="0.25">
      <c r="A50" s="61">
        <v>45</v>
      </c>
      <c r="B50" s="98">
        <v>97.15</v>
      </c>
      <c r="C50" s="98">
        <v>16.54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3AB4-B120-439D-9CD4-AA166E17D3DE}">
  <dimension ref="A1:I32"/>
  <sheetViews>
    <sheetView showGridLines="0" topLeftCell="A16" workbookViewId="0">
      <selection activeCell="J9" sqref="J9"/>
    </sheetView>
  </sheetViews>
  <sheetFormatPr defaultRowHeight="15.75" x14ac:dyDescent="0.25"/>
  <cols>
    <col min="1" max="1" width="13.42578125" style="48" customWidth="1"/>
    <col min="2" max="2" width="15.7109375" style="48" customWidth="1"/>
    <col min="3" max="3" width="10.140625" style="48" bestFit="1" customWidth="1"/>
    <col min="4" max="4" width="18.140625" style="48" bestFit="1" customWidth="1"/>
    <col min="5" max="5" width="26.42578125" style="48" bestFit="1" customWidth="1"/>
    <col min="6" max="6" width="16.7109375" style="48" bestFit="1" customWidth="1"/>
    <col min="7" max="7" width="9.140625" style="48"/>
    <col min="8" max="8" width="10.5703125" style="48" customWidth="1"/>
    <col min="9" max="16384" width="9.140625" style="48"/>
  </cols>
  <sheetData>
    <row r="1" spans="1:9" x14ac:dyDescent="0.25">
      <c r="A1" s="81" t="s">
        <v>66</v>
      </c>
      <c r="B1" s="82"/>
      <c r="C1" s="82"/>
      <c r="D1" s="82"/>
      <c r="E1" s="82"/>
      <c r="F1" s="82"/>
      <c r="G1" s="82"/>
      <c r="H1" s="82"/>
      <c r="I1" s="83"/>
    </row>
    <row r="2" spans="1:9" x14ac:dyDescent="0.25">
      <c r="A2" s="84" t="s">
        <v>67</v>
      </c>
      <c r="I2" s="85"/>
    </row>
    <row r="3" spans="1:9" ht="16.5" thickBot="1" x14ac:dyDescent="0.3">
      <c r="A3" s="86"/>
      <c r="B3" s="87"/>
      <c r="C3" s="87"/>
      <c r="D3" s="87"/>
      <c r="E3" s="87"/>
      <c r="F3" s="87"/>
      <c r="G3" s="87"/>
      <c r="H3" s="87"/>
      <c r="I3" s="88"/>
    </row>
    <row r="6" spans="1:9" ht="16.5" thickBot="1" x14ac:dyDescent="0.3">
      <c r="A6" s="48" t="s">
        <v>68</v>
      </c>
    </row>
    <row r="7" spans="1:9" x14ac:dyDescent="0.25">
      <c r="A7" s="99" t="s">
        <v>23</v>
      </c>
      <c r="B7" s="100" t="s">
        <v>24</v>
      </c>
      <c r="C7" s="100" t="s">
        <v>57</v>
      </c>
      <c r="D7" s="105" t="s">
        <v>58</v>
      </c>
      <c r="F7" s="75"/>
      <c r="G7" s="76" t="s">
        <v>28</v>
      </c>
      <c r="H7" s="76" t="s">
        <v>29</v>
      </c>
    </row>
    <row r="8" spans="1:9" x14ac:dyDescent="0.25">
      <c r="A8" s="101">
        <v>1</v>
      </c>
      <c r="B8" s="102">
        <v>0.155</v>
      </c>
      <c r="C8" s="103">
        <v>-0.08</v>
      </c>
      <c r="D8" s="112">
        <v>0.2</v>
      </c>
      <c r="F8" s="65" t="s">
        <v>31</v>
      </c>
      <c r="G8" s="53">
        <f>SUMPRODUCT(B8:B11,C8:C11)</f>
        <v>0.12060000000000001</v>
      </c>
      <c r="H8" s="53">
        <f>SUMPRODUCT(B8:B11,D8:D11)</f>
        <v>4.0900000000000006E-2</v>
      </c>
    </row>
    <row r="9" spans="1:9" x14ac:dyDescent="0.25">
      <c r="A9" s="101">
        <v>2</v>
      </c>
      <c r="B9" s="104">
        <v>0.32500000000000001</v>
      </c>
      <c r="C9" s="103">
        <v>0.12</v>
      </c>
      <c r="D9" s="112">
        <v>-0.1</v>
      </c>
      <c r="F9" s="65" t="s">
        <v>32</v>
      </c>
      <c r="G9" s="62">
        <f>E22</f>
        <v>9.4380294553471272E-2</v>
      </c>
      <c r="H9" s="62">
        <f>E32</f>
        <v>0.10651380192256776</v>
      </c>
    </row>
    <row r="10" spans="1:9" x14ac:dyDescent="0.25">
      <c r="A10" s="101">
        <v>3</v>
      </c>
      <c r="B10" s="104">
        <v>0.32</v>
      </c>
      <c r="C10" s="103">
        <v>0.15</v>
      </c>
      <c r="D10" s="112">
        <v>7.0000000000000007E-2</v>
      </c>
    </row>
    <row r="11" spans="1:9" ht="16.5" thickBot="1" x14ac:dyDescent="0.3">
      <c r="A11" s="107">
        <v>4</v>
      </c>
      <c r="B11" s="113">
        <v>0.2</v>
      </c>
      <c r="C11" s="114">
        <v>0.23</v>
      </c>
      <c r="D11" s="115">
        <v>0.1</v>
      </c>
    </row>
    <row r="12" spans="1:9" x14ac:dyDescent="0.25">
      <c r="F12" s="65" t="s">
        <v>32</v>
      </c>
      <c r="G12" s="62">
        <f>G9</f>
        <v>9.4380294553471272E-2</v>
      </c>
      <c r="H12" s="62">
        <f>H9</f>
        <v>0.10651380192256776</v>
      </c>
    </row>
    <row r="13" spans="1:9" x14ac:dyDescent="0.25">
      <c r="F13" s="65" t="s">
        <v>31</v>
      </c>
      <c r="G13" s="53">
        <f>G8</f>
        <v>0.12060000000000001</v>
      </c>
      <c r="H13" s="53">
        <f>H8</f>
        <v>4.0900000000000006E-2</v>
      </c>
    </row>
    <row r="15" spans="1:9" ht="16.5" thickBot="1" x14ac:dyDescent="0.3">
      <c r="A15" s="48" t="s">
        <v>34</v>
      </c>
    </row>
    <row r="16" spans="1:9" x14ac:dyDescent="0.25">
      <c r="A16" s="49" t="s">
        <v>23</v>
      </c>
      <c r="B16" s="50" t="s">
        <v>24</v>
      </c>
      <c r="C16" s="50" t="s">
        <v>35</v>
      </c>
      <c r="D16" s="50" t="s">
        <v>36</v>
      </c>
      <c r="E16" s="51" t="s">
        <v>37</v>
      </c>
    </row>
    <row r="17" spans="1:5" x14ac:dyDescent="0.25">
      <c r="A17" s="52">
        <v>1</v>
      </c>
      <c r="B17" s="53">
        <f>B8</f>
        <v>0.155</v>
      </c>
      <c r="C17" s="54">
        <f>C8</f>
        <v>-0.08</v>
      </c>
      <c r="D17" s="62">
        <f>C17-$G$8</f>
        <v>-0.2006</v>
      </c>
      <c r="E17" s="64">
        <f>B17*(D17^2)</f>
        <v>6.2372558E-3</v>
      </c>
    </row>
    <row r="18" spans="1:5" x14ac:dyDescent="0.25">
      <c r="A18" s="52">
        <v>2</v>
      </c>
      <c r="B18" s="53">
        <f t="shared" ref="B18:C20" si="0">B9</f>
        <v>0.32500000000000001</v>
      </c>
      <c r="C18" s="54">
        <f t="shared" si="0"/>
        <v>0.12</v>
      </c>
      <c r="D18" s="62">
        <f t="shared" ref="D18:D20" si="1">C18-$G$8</f>
        <v>-6.0000000000001719E-4</v>
      </c>
      <c r="E18" s="64">
        <f t="shared" ref="E18:E20" si="2">B18*(D18^2)</f>
        <v>1.1700000000000671E-7</v>
      </c>
    </row>
    <row r="19" spans="1:5" x14ac:dyDescent="0.25">
      <c r="A19" s="52">
        <v>3</v>
      </c>
      <c r="B19" s="53">
        <f t="shared" si="0"/>
        <v>0.32</v>
      </c>
      <c r="C19" s="54">
        <f t="shared" si="0"/>
        <v>0.15</v>
      </c>
      <c r="D19" s="62">
        <f t="shared" si="1"/>
        <v>2.9399999999999982E-2</v>
      </c>
      <c r="E19" s="64">
        <f t="shared" si="2"/>
        <v>2.7659519999999967E-4</v>
      </c>
    </row>
    <row r="20" spans="1:5" x14ac:dyDescent="0.25">
      <c r="A20" s="52">
        <v>4</v>
      </c>
      <c r="B20" s="53">
        <f t="shared" si="0"/>
        <v>0.2</v>
      </c>
      <c r="C20" s="54">
        <f t="shared" si="0"/>
        <v>0.23</v>
      </c>
      <c r="D20" s="62">
        <f t="shared" si="1"/>
        <v>0.1094</v>
      </c>
      <c r="E20" s="64">
        <f t="shared" si="2"/>
        <v>2.3936719999999999E-3</v>
      </c>
    </row>
    <row r="21" spans="1:5" x14ac:dyDescent="0.25">
      <c r="A21" s="68"/>
      <c r="B21" s="68"/>
      <c r="C21" s="68"/>
      <c r="D21" s="70" t="s">
        <v>38</v>
      </c>
      <c r="E21" s="71">
        <f>SUM(E17:E20)</f>
        <v>8.9076399999999997E-3</v>
      </c>
    </row>
    <row r="22" spans="1:5" x14ac:dyDescent="0.25">
      <c r="A22" s="68"/>
      <c r="B22" s="68"/>
      <c r="C22" s="68"/>
      <c r="D22" s="70" t="s">
        <v>39</v>
      </c>
      <c r="E22" s="72">
        <f>SQRT(E21)</f>
        <v>9.4380294553471272E-2</v>
      </c>
    </row>
    <row r="25" spans="1:5" ht="16.5" thickBot="1" x14ac:dyDescent="0.3">
      <c r="A25" s="48" t="s">
        <v>40</v>
      </c>
    </row>
    <row r="26" spans="1:5" x14ac:dyDescent="0.25">
      <c r="A26" s="49" t="s">
        <v>23</v>
      </c>
      <c r="B26" s="50" t="s">
        <v>24</v>
      </c>
      <c r="C26" s="50" t="s">
        <v>35</v>
      </c>
      <c r="D26" s="50" t="s">
        <v>36</v>
      </c>
      <c r="E26" s="51" t="s">
        <v>37</v>
      </c>
    </row>
    <row r="27" spans="1:5" x14ac:dyDescent="0.25">
      <c r="A27" s="52">
        <v>1</v>
      </c>
      <c r="B27" s="53">
        <f>B8</f>
        <v>0.155</v>
      </c>
      <c r="C27" s="54">
        <f>D8</f>
        <v>0.2</v>
      </c>
      <c r="D27" s="62">
        <f>C27-$H$8</f>
        <v>0.15910000000000002</v>
      </c>
      <c r="E27" s="64">
        <f>B27*(D27^2)</f>
        <v>3.9234855500000004E-3</v>
      </c>
    </row>
    <row r="28" spans="1:5" x14ac:dyDescent="0.25">
      <c r="A28" s="52">
        <v>2</v>
      </c>
      <c r="B28" s="53">
        <f t="shared" ref="B28:B30" si="3">B9</f>
        <v>0.32500000000000001</v>
      </c>
      <c r="C28" s="54">
        <f t="shared" ref="C28:C30" si="4">D9</f>
        <v>-0.1</v>
      </c>
      <c r="D28" s="62">
        <f t="shared" ref="D28:D30" si="5">C28-$H$8</f>
        <v>-0.14090000000000003</v>
      </c>
      <c r="E28" s="64">
        <f t="shared" ref="E28:E30" si="6">B28*(D28^2)</f>
        <v>6.4521632500000019E-3</v>
      </c>
    </row>
    <row r="29" spans="1:5" x14ac:dyDescent="0.25">
      <c r="A29" s="52">
        <v>3</v>
      </c>
      <c r="B29" s="53">
        <f t="shared" si="3"/>
        <v>0.32</v>
      </c>
      <c r="C29" s="54">
        <f t="shared" si="4"/>
        <v>7.0000000000000007E-2</v>
      </c>
      <c r="D29" s="62">
        <f t="shared" si="5"/>
        <v>2.9100000000000001E-2</v>
      </c>
      <c r="E29" s="64">
        <f t="shared" si="6"/>
        <v>2.7097920000000004E-4</v>
      </c>
    </row>
    <row r="30" spans="1:5" x14ac:dyDescent="0.25">
      <c r="A30" s="52">
        <v>4</v>
      </c>
      <c r="B30" s="53">
        <f t="shared" si="3"/>
        <v>0.2</v>
      </c>
      <c r="C30" s="54">
        <f t="shared" si="4"/>
        <v>0.1</v>
      </c>
      <c r="D30" s="62">
        <f t="shared" si="5"/>
        <v>5.91E-2</v>
      </c>
      <c r="E30" s="64">
        <f t="shared" si="6"/>
        <v>6.9856200000000001E-4</v>
      </c>
    </row>
    <row r="31" spans="1:5" x14ac:dyDescent="0.25">
      <c r="A31" s="68"/>
      <c r="B31" s="68"/>
      <c r="C31" s="68"/>
      <c r="D31" s="70" t="s">
        <v>38</v>
      </c>
      <c r="E31" s="71">
        <f>SUM(E27:E30)</f>
        <v>1.1345190000000002E-2</v>
      </c>
    </row>
    <row r="32" spans="1:5" x14ac:dyDescent="0.25">
      <c r="A32" s="68"/>
      <c r="B32" s="68"/>
      <c r="C32" s="68"/>
      <c r="D32" s="70" t="s">
        <v>39</v>
      </c>
      <c r="E32" s="72">
        <f>SQRT(E31)</f>
        <v>0.10651380192256776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C3A2-859B-41CA-9148-5E5710D97740}">
  <dimension ref="A1:J17"/>
  <sheetViews>
    <sheetView showGridLines="0" tabSelected="1" workbookViewId="0">
      <selection activeCell="H19" sqref="H19"/>
    </sheetView>
  </sheetViews>
  <sheetFormatPr defaultRowHeight="15" x14ac:dyDescent="0.25"/>
  <cols>
    <col min="5" max="5" width="19.28515625" bestFit="1" customWidth="1"/>
    <col min="6" max="6" width="20.5703125" customWidth="1"/>
    <col min="7" max="7" width="19.7109375" customWidth="1"/>
    <col min="8" max="8" width="30.5703125" bestFit="1" customWidth="1"/>
    <col min="9" max="10" width="32.5703125" bestFit="1" customWidth="1"/>
  </cols>
  <sheetData>
    <row r="1" spans="1:10" x14ac:dyDescent="0.25">
      <c r="A1" s="1" t="s">
        <v>69</v>
      </c>
      <c r="B1" s="2"/>
      <c r="C1" s="2"/>
      <c r="D1" s="2"/>
      <c r="E1" s="2"/>
      <c r="F1" s="2"/>
      <c r="G1" s="2"/>
      <c r="H1" s="3"/>
    </row>
    <row r="2" spans="1:10" ht="15.75" thickBot="1" x14ac:dyDescent="0.3">
      <c r="A2" s="6" t="s">
        <v>70</v>
      </c>
      <c r="B2" s="7"/>
      <c r="C2" s="7"/>
      <c r="D2" s="7"/>
      <c r="E2" s="7"/>
      <c r="F2" s="7"/>
      <c r="G2" s="7"/>
      <c r="H2" s="8"/>
    </row>
    <row r="3" spans="1:10" ht="15.75" thickBot="1" x14ac:dyDescent="0.3"/>
    <row r="4" spans="1:10" ht="15.75" thickBot="1" x14ac:dyDescent="0.3">
      <c r="A4" s="116" t="s">
        <v>5</v>
      </c>
      <c r="B4" s="117" t="s">
        <v>71</v>
      </c>
      <c r="C4" s="118" t="s">
        <v>72</v>
      </c>
      <c r="E4" s="132" t="s">
        <v>5</v>
      </c>
      <c r="F4" s="133" t="s">
        <v>73</v>
      </c>
      <c r="G4" s="134" t="s">
        <v>74</v>
      </c>
      <c r="H4" s="134" t="s">
        <v>75</v>
      </c>
      <c r="I4" s="134" t="s">
        <v>76</v>
      </c>
      <c r="J4" s="135" t="s">
        <v>77</v>
      </c>
    </row>
    <row r="5" spans="1:10" x14ac:dyDescent="0.25">
      <c r="A5" s="119">
        <v>41456</v>
      </c>
      <c r="B5" s="120">
        <v>48234</v>
      </c>
      <c r="C5" s="121"/>
      <c r="E5" s="119">
        <v>41487</v>
      </c>
      <c r="F5" s="129">
        <f>LN(B6/B5)</f>
        <v>3.6178814657816132E-2</v>
      </c>
      <c r="G5" s="127">
        <f>C6</f>
        <v>6.9579999999999998E-3</v>
      </c>
      <c r="H5" s="128">
        <f>F5-G5</f>
        <v>2.9220814657816133E-2</v>
      </c>
      <c r="I5" s="129">
        <f>IF(H5&lt;0,H5,0)</f>
        <v>0</v>
      </c>
      <c r="J5" s="130">
        <f>I5^2</f>
        <v>0</v>
      </c>
    </row>
    <row r="6" spans="1:10" x14ac:dyDescent="0.25">
      <c r="A6" s="119">
        <v>41487</v>
      </c>
      <c r="B6" s="120">
        <v>50011</v>
      </c>
      <c r="C6" s="121">
        <v>6.9579999999999998E-3</v>
      </c>
      <c r="E6" s="119">
        <v>41518</v>
      </c>
      <c r="F6" s="129">
        <f>LN(B7/B6)</f>
        <v>4.5479703447441643E-2</v>
      </c>
      <c r="G6" s="127">
        <f>C7</f>
        <v>6.9909999999999998E-3</v>
      </c>
      <c r="H6" s="128">
        <f t="shared" ref="H6:H13" si="0">F6-G6</f>
        <v>3.8488703447441645E-2</v>
      </c>
      <c r="I6" s="129">
        <f t="shared" ref="I6:I13" si="1">IF(H6&lt;0,H6,0)</f>
        <v>0</v>
      </c>
      <c r="J6" s="130">
        <f t="shared" ref="J6:J13" si="2">I6^2</f>
        <v>0</v>
      </c>
    </row>
    <row r="7" spans="1:10" x14ac:dyDescent="0.25">
      <c r="A7" s="119">
        <v>41518</v>
      </c>
      <c r="B7" s="120">
        <v>52338</v>
      </c>
      <c r="C7" s="121">
        <v>6.9909999999999998E-3</v>
      </c>
      <c r="E7" s="119">
        <v>41548</v>
      </c>
      <c r="F7" s="129">
        <f>LN(B8/B7)</f>
        <v>3.5990900704146261E-2</v>
      </c>
      <c r="G7" s="127">
        <f>C8</f>
        <v>8.0339999999999995E-3</v>
      </c>
      <c r="H7" s="128">
        <f t="shared" si="0"/>
        <v>2.7956900704146262E-2</v>
      </c>
      <c r="I7" s="129">
        <f t="shared" si="1"/>
        <v>0</v>
      </c>
      <c r="J7" s="130">
        <f t="shared" si="2"/>
        <v>0</v>
      </c>
    </row>
    <row r="8" spans="1:10" x14ac:dyDescent="0.25">
      <c r="A8" s="119">
        <v>41548</v>
      </c>
      <c r="B8" s="120">
        <v>54256</v>
      </c>
      <c r="C8" s="121">
        <v>8.0339999999999995E-3</v>
      </c>
      <c r="E8" s="119">
        <v>41579</v>
      </c>
      <c r="F8" s="129">
        <f>LN(B9/B8)</f>
        <v>-3.3243331717509893E-2</v>
      </c>
      <c r="G8" s="127">
        <f>C9</f>
        <v>7.1050000000000002E-3</v>
      </c>
      <c r="H8" s="128">
        <f t="shared" si="0"/>
        <v>-4.0348331717509893E-2</v>
      </c>
      <c r="I8" s="129">
        <f t="shared" si="1"/>
        <v>-4.0348331717509893E-2</v>
      </c>
      <c r="J8" s="130">
        <f t="shared" si="2"/>
        <v>1.6279878723862149E-3</v>
      </c>
    </row>
    <row r="9" spans="1:10" x14ac:dyDescent="0.25">
      <c r="A9" s="119">
        <v>41579</v>
      </c>
      <c r="B9" s="120">
        <v>52482</v>
      </c>
      <c r="C9" s="121">
        <v>7.1050000000000002E-3</v>
      </c>
      <c r="E9" s="119">
        <v>41609</v>
      </c>
      <c r="F9" s="129">
        <f>LN(B10/B9)</f>
        <v>-1.8752532902588284E-2</v>
      </c>
      <c r="G9" s="127">
        <f>C10</f>
        <v>7.8040000000000002E-3</v>
      </c>
      <c r="H9" s="128">
        <f t="shared" si="0"/>
        <v>-2.6556532902588283E-2</v>
      </c>
      <c r="I9" s="129">
        <f t="shared" si="1"/>
        <v>-2.6556532902588283E-2</v>
      </c>
      <c r="J9" s="130">
        <f t="shared" si="2"/>
        <v>7.0524943980625405E-4</v>
      </c>
    </row>
    <row r="10" spans="1:10" x14ac:dyDescent="0.25">
      <c r="A10" s="119">
        <v>41609</v>
      </c>
      <c r="B10" s="120">
        <v>51507</v>
      </c>
      <c r="C10" s="121">
        <v>7.8040000000000002E-3</v>
      </c>
      <c r="E10" s="119">
        <v>41640</v>
      </c>
      <c r="F10" s="129">
        <f>LN(B11/B10)</f>
        <v>-7.8086958685461838E-2</v>
      </c>
      <c r="G10" s="127">
        <f>C11</f>
        <v>8.3979999999999992E-3</v>
      </c>
      <c r="H10" s="128">
        <f t="shared" si="0"/>
        <v>-8.6484958685461841E-2</v>
      </c>
      <c r="I10" s="129">
        <f t="shared" si="1"/>
        <v>-8.6484958685461841E-2</v>
      </c>
      <c r="J10" s="130">
        <f t="shared" si="2"/>
        <v>7.4796480788260414E-3</v>
      </c>
    </row>
    <row r="11" spans="1:10" x14ac:dyDescent="0.25">
      <c r="A11" s="119">
        <v>41640</v>
      </c>
      <c r="B11" s="120">
        <v>47638</v>
      </c>
      <c r="C11" s="121">
        <v>8.3979999999999992E-3</v>
      </c>
      <c r="E11" s="119">
        <v>41671</v>
      </c>
      <c r="F11" s="129">
        <f>LN(B12/B11)</f>
        <v>-1.1485157704991065E-2</v>
      </c>
      <c r="G11" s="127">
        <f>C12</f>
        <v>7.8270000000000006E-3</v>
      </c>
      <c r="H11" s="128">
        <f t="shared" si="0"/>
        <v>-1.9312157704991065E-2</v>
      </c>
      <c r="I11" s="129">
        <f t="shared" si="1"/>
        <v>-1.9312157704991065E-2</v>
      </c>
      <c r="J11" s="130">
        <f t="shared" si="2"/>
        <v>3.7295943522244577E-4</v>
      </c>
    </row>
    <row r="12" spans="1:10" x14ac:dyDescent="0.25">
      <c r="A12" s="119">
        <v>41671</v>
      </c>
      <c r="B12" s="120">
        <v>47094</v>
      </c>
      <c r="C12" s="121">
        <v>7.8270000000000006E-3</v>
      </c>
      <c r="E12" s="119">
        <v>41699</v>
      </c>
      <c r="F12" s="129">
        <f>LN(B13/B12)</f>
        <v>6.8123309909265073E-2</v>
      </c>
      <c r="G12" s="127">
        <f>C13</f>
        <v>7.6E-3</v>
      </c>
      <c r="H12" s="128">
        <f t="shared" si="0"/>
        <v>6.052330990926507E-2</v>
      </c>
      <c r="I12" s="129">
        <f t="shared" si="1"/>
        <v>0</v>
      </c>
      <c r="J12" s="130">
        <f t="shared" si="2"/>
        <v>0</v>
      </c>
    </row>
    <row r="13" spans="1:10" x14ac:dyDescent="0.25">
      <c r="A13" s="119">
        <v>41699</v>
      </c>
      <c r="B13" s="120">
        <v>50414</v>
      </c>
      <c r="C13" s="121">
        <v>7.6E-3</v>
      </c>
      <c r="E13" s="119">
        <v>41730</v>
      </c>
      <c r="F13" s="129">
        <f>LN(B14/B13)</f>
        <v>2.3756507271643593E-2</v>
      </c>
      <c r="G13" s="127">
        <f>C14</f>
        <v>8.1550000000000008E-3</v>
      </c>
      <c r="H13" s="128">
        <f t="shared" si="0"/>
        <v>1.5601507271643592E-2</v>
      </c>
      <c r="I13" s="129">
        <f t="shared" si="1"/>
        <v>0</v>
      </c>
      <c r="J13" s="130">
        <f t="shared" si="2"/>
        <v>0</v>
      </c>
    </row>
    <row r="14" spans="1:10" ht="15.75" thickBot="1" x14ac:dyDescent="0.3">
      <c r="A14" s="122">
        <v>41730</v>
      </c>
      <c r="B14" s="123">
        <v>51626</v>
      </c>
      <c r="C14" s="124">
        <v>8.1550000000000008E-3</v>
      </c>
      <c r="E14" s="4"/>
      <c r="F14" s="131"/>
      <c r="G14" s="131"/>
      <c r="H14" s="131"/>
      <c r="I14" s="138" t="s">
        <v>17</v>
      </c>
      <c r="J14" s="139">
        <f>SUM(J5:J13)</f>
        <v>1.0185844826240955E-2</v>
      </c>
    </row>
    <row r="15" spans="1:10" x14ac:dyDescent="0.25">
      <c r="E15" s="4"/>
      <c r="F15" s="131"/>
      <c r="G15" s="131"/>
      <c r="H15" s="131"/>
      <c r="I15" s="138" t="s">
        <v>78</v>
      </c>
      <c r="J15" s="140">
        <f>COUNT(J5:J13)</f>
        <v>9</v>
      </c>
    </row>
    <row r="16" spans="1:10" ht="15.75" thickBot="1" x14ac:dyDescent="0.3">
      <c r="E16" s="6"/>
      <c r="F16" s="27"/>
      <c r="G16" s="27"/>
      <c r="H16" s="27"/>
      <c r="I16" s="136" t="s">
        <v>79</v>
      </c>
      <c r="J16" s="137">
        <f>SQRT(J14/J15)</f>
        <v>3.3641648833685235E-2</v>
      </c>
    </row>
    <row r="17" spans="9:10" x14ac:dyDescent="0.25">
      <c r="I17" s="126"/>
      <c r="J17" s="12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Exercício 1</vt:lpstr>
      <vt:lpstr>Exercício 2</vt:lpstr>
      <vt:lpstr>Exercício 3</vt:lpstr>
      <vt:lpstr>Exercício 4</vt:lpstr>
      <vt:lpstr>Exercício 5</vt:lpstr>
      <vt:lpstr>Exercício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2021-08-22T16:17:25Z</dcterms:created>
  <dcterms:modified xsi:type="dcterms:W3CDTF">2022-08-25T11:33:56Z</dcterms:modified>
</cp:coreProperties>
</file>