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ulas Disciplinas ministradas\Aulas 2021 II\Quimica geral Lab\Prática 5\"/>
    </mc:Choice>
  </mc:AlternateContent>
  <xr:revisionPtr revIDLastSave="0" documentId="13_ncr:1_{5081C182-C0A0-44E4-99AC-D76E3BA9D971}" xr6:coauthVersionLast="47" xr6:coauthVersionMax="47" xr10:uidLastSave="{00000000-0000-0000-0000-000000000000}"/>
  <bookViews>
    <workbookView xWindow="-120" yWindow="-120" windowWidth="20730" windowHeight="11160" activeTab="1" xr2:uid="{35B4D6F9-55C8-4A9C-80DB-D74346A2E587}"/>
  </bookViews>
  <sheets>
    <sheet name="calibração" sheetId="1" r:id="rId1"/>
    <sheet name="Planilha1" sheetId="3" r:id="rId2"/>
    <sheet name="Descompos H2O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3" l="1"/>
  <c r="H3" i="3" s="1"/>
  <c r="N8" i="2"/>
  <c r="I7" i="1"/>
  <c r="J7" i="1" s="1"/>
  <c r="H9" i="1" s="1"/>
  <c r="H5" i="2"/>
  <c r="I5" i="2" s="1"/>
  <c r="J5" i="2" s="1"/>
  <c r="H4" i="2"/>
  <c r="I4" i="2" s="1"/>
  <c r="K4" i="2" s="1"/>
  <c r="H3" i="1"/>
  <c r="I3" i="1" s="1"/>
  <c r="K3" i="1" s="1"/>
  <c r="K3" i="3" l="1"/>
  <c r="K2" i="3"/>
  <c r="J3" i="1"/>
  <c r="J4" i="2"/>
  <c r="K5" i="2"/>
  <c r="N2" i="3" l="1"/>
  <c r="L5" i="2"/>
  <c r="O3" i="2" s="1"/>
  <c r="L4" i="2"/>
  <c r="L3" i="1"/>
  <c r="H11" i="1" s="1"/>
  <c r="N11" i="2" l="1"/>
  <c r="O5" i="2"/>
</calcChain>
</file>

<file path=xl/sharedStrings.xml><?xml version="1.0" encoding="utf-8"?>
<sst xmlns="http://schemas.openxmlformats.org/spreadsheetml/2006/main" count="48" uniqueCount="38">
  <si>
    <t>Tempo</t>
  </si>
  <si>
    <t>temperatura</t>
  </si>
  <si>
    <t>Calibração</t>
  </si>
  <si>
    <t>reação</t>
  </si>
  <si>
    <t>calibração</t>
  </si>
  <si>
    <t>Reação</t>
  </si>
  <si>
    <t>°Ci corre</t>
  </si>
  <si>
    <t>°Cf corre</t>
  </si>
  <si>
    <t>tiempo1/2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</si>
  <si>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 xml:space="preserve"> T</t>
    </r>
  </si>
  <si>
    <t>NaNO2 (g)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</si>
  <si>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T</t>
    </r>
  </si>
  <si>
    <t>Cp = qp / ΔT = –ΔH / ΔT</t>
  </si>
  <si>
    <r>
      <rPr>
        <b/>
        <sz val="11"/>
        <color theme="1"/>
        <rFont val="Calibri"/>
        <family val="2"/>
        <scheme val="minor"/>
      </rPr>
      <t>C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= q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/ ΔT = –ΔH / ΔT</t>
    </r>
  </si>
  <si>
    <t>100 mL</t>
  </si>
  <si>
    <t>10 mL</t>
  </si>
  <si>
    <t>ΔrH (kJ)</t>
  </si>
  <si>
    <r>
      <t>ΔrHm (kJ mol</t>
    </r>
    <r>
      <rPr>
        <b/>
        <vertAlign val="superscript"/>
        <sz val="11"/>
        <color theme="1"/>
        <rFont val="Calibri"/>
        <family val="2"/>
        <scheme val="minor"/>
      </rPr>
      <t>–1</t>
    </r>
    <r>
      <rPr>
        <b/>
        <sz val="11"/>
        <color theme="1"/>
        <rFont val="Calibri"/>
        <family val="2"/>
        <scheme val="minor"/>
      </rPr>
      <t>)</t>
    </r>
  </si>
  <si>
    <r>
      <t xml:space="preserve">Temp </t>
    </r>
    <r>
      <rPr>
        <b/>
        <vertAlign val="subscript"/>
        <sz val="11"/>
        <color theme="1"/>
        <rFont val="Calibri"/>
        <family val="2"/>
        <scheme val="minor"/>
      </rPr>
      <t>1/2</t>
    </r>
  </si>
  <si>
    <r>
      <t>tiempo</t>
    </r>
    <r>
      <rPr>
        <b/>
        <vertAlign val="subscript"/>
        <sz val="11"/>
        <color theme="1"/>
        <rFont val="Calibri"/>
        <family val="2"/>
        <scheme val="minor"/>
      </rPr>
      <t>1/2</t>
    </r>
  </si>
  <si>
    <r>
      <t>°C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corre</t>
    </r>
  </si>
  <si>
    <r>
      <t>°C</t>
    </r>
    <r>
      <rPr>
        <b/>
        <vertAlign val="subscript"/>
        <sz val="11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corre</t>
    </r>
  </si>
  <si>
    <t>kJ K–1</t>
  </si>
  <si>
    <r>
      <t>kJ K</t>
    </r>
    <r>
      <rPr>
        <b/>
        <vertAlign val="superscript"/>
        <sz val="11"/>
        <color theme="1"/>
        <rFont val="Calibri"/>
        <family val="2"/>
        <scheme val="minor"/>
      </rPr>
      <t>–1</t>
    </r>
  </si>
  <si>
    <r>
      <t>NaNO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(mol)</t>
    </r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</si>
  <si>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 xml:space="preserve">H = -Cp </t>
    </r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T</t>
    </r>
  </si>
  <si>
    <t>kJ</t>
  </si>
  <si>
    <r>
      <rPr>
        <b/>
        <sz val="11"/>
        <color theme="1"/>
        <rFont val="Calibri"/>
        <family val="2"/>
      </rPr>
      <t>Δr</t>
    </r>
    <r>
      <rPr>
        <b/>
        <sz val="11"/>
        <color theme="1"/>
        <rFont val="Calibri"/>
        <family val="2"/>
        <scheme val="minor"/>
      </rPr>
      <t xml:space="preserve">Hm </t>
    </r>
  </si>
  <si>
    <r>
      <t>[H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] (mol/L)</t>
    </r>
  </si>
  <si>
    <t>10 mm</t>
  </si>
  <si>
    <t>H2O2 (l) → H2O (l) + ½O2 (g)</t>
  </si>
  <si>
    <t>tempo 1/2</t>
  </si>
  <si>
    <t>Temperatura 1/2</t>
  </si>
  <si>
    <t>°C</t>
  </si>
  <si>
    <t>min</t>
  </si>
  <si>
    <t>temperat final corregida</t>
  </si>
  <si>
    <t>Tempera ini corre</t>
  </si>
  <si>
    <r>
      <t>Δ</t>
    </r>
    <r>
      <rPr>
        <b/>
        <sz val="9.9"/>
        <color theme="1"/>
        <rFont val="Calibri"/>
        <family val="2"/>
      </rPr>
      <t>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</si>
</sst>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9.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/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1" fillId="6" borderId="0" xfId="0" applyFont="1" applyFill="1"/>
    <xf numFmtId="0" fontId="0" fillId="3" borderId="0" xfId="0" applyFill="1"/>
    <xf numFmtId="0" fontId="1" fillId="2" borderId="0" xfId="0" applyFont="1" applyFill="1"/>
    <xf numFmtId="0" fontId="1" fillId="3" borderId="2" xfId="0" applyFont="1" applyFill="1" applyBorder="1"/>
    <xf numFmtId="0" fontId="0" fillId="3" borderId="4" xfId="0" applyFill="1" applyBorder="1"/>
    <xf numFmtId="0" fontId="1" fillId="6" borderId="2" xfId="0" applyFont="1" applyFill="1" applyBorder="1"/>
    <xf numFmtId="0" fontId="1" fillId="6" borderId="3" xfId="0" applyFont="1" applyFill="1" applyBorder="1"/>
    <xf numFmtId="0" fontId="1" fillId="6" borderId="4" xfId="0" applyFont="1" applyFill="1" applyBorder="1"/>
    <xf numFmtId="0" fontId="0" fillId="7" borderId="2" xfId="0" applyFill="1" applyBorder="1"/>
    <xf numFmtId="0" fontId="0" fillId="7" borderId="4" xfId="0" applyFill="1" applyBorder="1"/>
    <xf numFmtId="0" fontId="2" fillId="2" borderId="0" xfId="0" applyFont="1" applyFill="1"/>
    <xf numFmtId="0" fontId="1" fillId="2" borderId="1" xfId="0" applyFont="1" applyFill="1" applyBorder="1"/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000" b="1"/>
              <a:t>Calibração</a:t>
            </a:r>
          </a:p>
        </c:rich>
      </c:tx>
      <c:layout>
        <c:manualLayout>
          <c:xMode val="edge"/>
          <c:yMode val="edge"/>
          <c:x val="0.18678851119219853"/>
          <c:y val="4.9382716049382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1647995220109681E-2"/>
                  <c:y val="-8.300767959560610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BR"/>
                </a:p>
              </c:txPr>
            </c:trendlineLbl>
          </c:trendline>
          <c:xVal>
            <c:numRef>
              <c:f>calibração!$B$3:$B$8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calibração!$C$3:$C$8</c:f>
              <c:numCache>
                <c:formatCode>General</c:formatCode>
                <c:ptCount val="6"/>
                <c:pt idx="0">
                  <c:v>19.18</c:v>
                </c:pt>
                <c:pt idx="1">
                  <c:v>19.21</c:v>
                </c:pt>
                <c:pt idx="2">
                  <c:v>19.239999999999998</c:v>
                </c:pt>
                <c:pt idx="3">
                  <c:v>19.28</c:v>
                </c:pt>
                <c:pt idx="4">
                  <c:v>19.309999999999999</c:v>
                </c:pt>
                <c:pt idx="5">
                  <c:v>19.350000000000001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40-4B58-9604-9C68508B2FA9}"/>
            </c:ext>
          </c:extLst>
        </c:ser>
        <c:ser>
          <c:idx val="1"/>
          <c:order val="1"/>
          <c:tx>
            <c:v>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0306425111495208E-2"/>
                  <c:y val="-0.133777777777777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BR"/>
                </a:p>
              </c:txPr>
            </c:trendlineLbl>
          </c:trendline>
          <c:xVal>
            <c:numRef>
              <c:f>calibração!$B$9:$B$13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xVal>
          <c:yVal>
            <c:numRef>
              <c:f>calibração!$C$9:$C$13</c:f>
              <c:numCache>
                <c:formatCode>General</c:formatCode>
                <c:ptCount val="5"/>
                <c:pt idx="0">
                  <c:v>21.17</c:v>
                </c:pt>
                <c:pt idx="1">
                  <c:v>21.2</c:v>
                </c:pt>
                <c:pt idx="2">
                  <c:v>21.23</c:v>
                </c:pt>
                <c:pt idx="3">
                  <c:v>21.26</c:v>
                </c:pt>
                <c:pt idx="4">
                  <c:v>21.28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40-4B58-9604-9C68508B2FA9}"/>
            </c:ext>
          </c:extLst>
        </c:ser>
        <c:ser>
          <c:idx val="2"/>
          <c:order val="2"/>
          <c:tx>
            <c:v>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8979984209290912"/>
                  <c:y val="0.182271604938271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BR"/>
                </a:p>
              </c:txPr>
            </c:trendlineLbl>
          </c:trendline>
          <c:xVal>
            <c:numRef>
              <c:f>calibração!$B$8:$B$9</c:f>
              <c:numCache>
                <c:formatCode>General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xVal>
          <c:yVal>
            <c:numRef>
              <c:f>calibração!$C$8:$C$9</c:f>
              <c:numCache>
                <c:formatCode>General</c:formatCode>
                <c:ptCount val="2"/>
                <c:pt idx="0">
                  <c:v>19.350000000000001</c:v>
                </c:pt>
                <c:pt idx="1">
                  <c:v>21.17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40-4B58-9604-9C68508B2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488544"/>
        <c:axId val="812328512"/>
      </c:scatterChart>
      <c:valAx>
        <c:axId val="90548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Tempo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R"/>
          </a:p>
        </c:txPr>
        <c:crossAx val="812328512"/>
        <c:crosses val="autoZero"/>
        <c:crossBetween val="midCat"/>
      </c:valAx>
      <c:valAx>
        <c:axId val="81232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Teperatura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R"/>
          </a:p>
        </c:txPr>
        <c:crossAx val="905488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917717537216245"/>
                  <c:y val="0.2414972589916840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 baseline="0">
                        <a:solidFill>
                          <a:srgbClr val="00B0F0"/>
                        </a:solidFill>
                      </a:rPr>
                      <a:t>y = 1.82x + 10.25</a:t>
                    </a:r>
                    <a:br>
                      <a:rPr lang="en-US" sz="1200" b="1" baseline="0">
                        <a:solidFill>
                          <a:srgbClr val="00B0F0"/>
                        </a:solidFill>
                      </a:rPr>
                    </a:br>
                    <a:r>
                      <a:rPr lang="en-US" sz="1200" b="1" baseline="0">
                        <a:solidFill>
                          <a:srgbClr val="00B0F0"/>
                        </a:solidFill>
                      </a:rPr>
                      <a:t>R² = 1</a:t>
                    </a:r>
                    <a:endParaRPr lang="en-US" sz="1200" b="1">
                      <a:solidFill>
                        <a:srgbClr val="00B0F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BR"/>
                </a:p>
              </c:txPr>
            </c:trendlineLbl>
          </c:trendline>
          <c:xVal>
            <c:numRef>
              <c:f>Planilha1!$B$8:$B$9</c:f>
              <c:numCache>
                <c:formatCode>General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xVal>
          <c:yVal>
            <c:numRef>
              <c:f>Planilha1!$C$8:$C$9</c:f>
              <c:numCache>
                <c:formatCode>General</c:formatCode>
                <c:ptCount val="2"/>
                <c:pt idx="0">
                  <c:v>19.350000000000001</c:v>
                </c:pt>
                <c:pt idx="1">
                  <c:v>21.17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DA-49C9-B600-748843949C0A}"/>
            </c:ext>
          </c:extLst>
        </c:ser>
        <c:ser>
          <c:idx val="1"/>
          <c:order val="1"/>
          <c:tx>
            <c:v>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446470983796452"/>
                  <c:y val="-5.45420930108917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BR"/>
                </a:p>
              </c:txPr>
            </c:trendlineLbl>
          </c:trendline>
          <c:xVal>
            <c:numRef>
              <c:f>Planilha1!$B$3:$B$8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Planilha1!$C$3:$C$8</c:f>
              <c:numCache>
                <c:formatCode>General</c:formatCode>
                <c:ptCount val="6"/>
                <c:pt idx="0">
                  <c:v>19.18</c:v>
                </c:pt>
                <c:pt idx="1">
                  <c:v>19.21</c:v>
                </c:pt>
                <c:pt idx="2">
                  <c:v>19.245000000000001</c:v>
                </c:pt>
                <c:pt idx="3">
                  <c:v>19.28</c:v>
                </c:pt>
                <c:pt idx="4">
                  <c:v>19.309999999999999</c:v>
                </c:pt>
                <c:pt idx="5">
                  <c:v>19.350000000000001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EDA-49C9-B600-748843949C0A}"/>
            </c:ext>
          </c:extLst>
        </c:ser>
        <c:ser>
          <c:idx val="2"/>
          <c:order val="2"/>
          <c:tx>
            <c:v>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5.2754155730533686E-2"/>
                  <c:y val="-5.875145815106445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t>y = 0.029x + 20.997</a:t>
                    </a:r>
                    <a:endParaRPr lang="en-US" sz="1200">
                      <a:solidFill>
                        <a:schemeClr val="bg1">
                          <a:lumMod val="75000"/>
                        </a:schemeClr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BR"/>
                </a:p>
              </c:txPr>
            </c:trendlineLbl>
          </c:trendline>
          <c:xVal>
            <c:numRef>
              <c:f>Planilha1!$B$9:$B$13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xVal>
          <c:yVal>
            <c:numRef>
              <c:f>Planilha1!$C$9:$C$13</c:f>
              <c:numCache>
                <c:formatCode>General</c:formatCode>
                <c:ptCount val="5"/>
                <c:pt idx="0">
                  <c:v>21.17</c:v>
                </c:pt>
                <c:pt idx="1">
                  <c:v>21.2</c:v>
                </c:pt>
                <c:pt idx="2">
                  <c:v>21.23</c:v>
                </c:pt>
                <c:pt idx="3">
                  <c:v>21.26</c:v>
                </c:pt>
                <c:pt idx="4">
                  <c:v>21.285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EDA-49C9-B600-748843949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443664"/>
        <c:axId val="577451568"/>
      </c:scatterChart>
      <c:valAx>
        <c:axId val="577443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Tempo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R"/>
          </a:p>
        </c:txPr>
        <c:crossAx val="577451568"/>
        <c:crosses val="autoZero"/>
        <c:crossBetween val="midCat"/>
      </c:valAx>
      <c:valAx>
        <c:axId val="57745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Temperatura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R"/>
          </a:p>
        </c:txPr>
        <c:crossAx val="577443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1707130358705162E-2"/>
                  <c:y val="9.680555555555556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BR"/>
                </a:p>
              </c:txPr>
            </c:trendlineLbl>
          </c:trendline>
          <c:xVal>
            <c:numRef>
              <c:f>'Descompos H2O2'!$B$9:$B$10</c:f>
              <c:numCache>
                <c:formatCode>General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xVal>
          <c:yVal>
            <c:numRef>
              <c:f>'Descompos H2O2'!$D$9:$D$10</c:f>
              <c:numCache>
                <c:formatCode>General</c:formatCode>
                <c:ptCount val="2"/>
                <c:pt idx="0">
                  <c:v>19.54</c:v>
                </c:pt>
                <c:pt idx="1">
                  <c:v>21.67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92-4162-A14A-7DDEE2FE69FE}"/>
            </c:ext>
          </c:extLst>
        </c:ser>
        <c:ser>
          <c:idx val="1"/>
          <c:order val="1"/>
          <c:tx>
            <c:v>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0804680664916886E-2"/>
                  <c:y val="-0.1103539661708953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BR"/>
                </a:p>
              </c:txPr>
            </c:trendlineLbl>
          </c:trendline>
          <c:xVal>
            <c:numRef>
              <c:f>'Descompos H2O2'!$B$4:$B$9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'Descompos H2O2'!$D$4:$D$9</c:f>
              <c:numCache>
                <c:formatCode>General</c:formatCode>
                <c:ptCount val="6"/>
                <c:pt idx="0">
                  <c:v>19.43</c:v>
                </c:pt>
                <c:pt idx="1">
                  <c:v>19.45</c:v>
                </c:pt>
                <c:pt idx="2">
                  <c:v>19.47</c:v>
                </c:pt>
                <c:pt idx="3">
                  <c:v>19.5</c:v>
                </c:pt>
                <c:pt idx="4">
                  <c:v>19.52</c:v>
                </c:pt>
                <c:pt idx="5">
                  <c:v>19.54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92-4162-A14A-7DDEE2FE69FE}"/>
            </c:ext>
          </c:extLst>
        </c:ser>
        <c:ser>
          <c:idx val="2"/>
          <c:order val="2"/>
          <c:tx>
            <c:v>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180139982502187"/>
                  <c:y val="6.902777777777777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BR"/>
                </a:p>
              </c:txPr>
            </c:trendlineLbl>
          </c:trendline>
          <c:xVal>
            <c:numRef>
              <c:f>'Descompos H2O2'!$B$10:$B$14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xVal>
          <c:yVal>
            <c:numRef>
              <c:f>'Descompos H2O2'!$D$10:$D$14</c:f>
              <c:numCache>
                <c:formatCode>General</c:formatCode>
                <c:ptCount val="5"/>
                <c:pt idx="0">
                  <c:v>21.67</c:v>
                </c:pt>
                <c:pt idx="1">
                  <c:v>21.67</c:v>
                </c:pt>
                <c:pt idx="2">
                  <c:v>21.74</c:v>
                </c:pt>
                <c:pt idx="3">
                  <c:v>21.77</c:v>
                </c:pt>
                <c:pt idx="4">
                  <c:v>21.82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92-4162-A14A-7DDEE2FE6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164160"/>
        <c:axId val="461174144"/>
      </c:scatterChart>
      <c:valAx>
        <c:axId val="46116416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R"/>
          </a:p>
        </c:txPr>
        <c:crossAx val="461174144"/>
        <c:crosses val="autoZero"/>
        <c:crossBetween val="midCat"/>
      </c:valAx>
      <c:valAx>
        <c:axId val="46117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R"/>
          </a:p>
        </c:txPr>
        <c:crossAx val="461164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623887</xdr:colOff>
      <xdr:row>15</xdr:row>
      <xdr:rowOff>80963</xdr:rowOff>
    </xdr:from>
    <xdr:to>
      <xdr:col>13</xdr:col>
      <xdr:colOff>731043</xdr:colOff>
      <xdr:row>36</xdr:row>
      <xdr:rowOff>69057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FC97D56-0EB7-4020-A9F4-67CB5F2CEE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285748</xdr:colOff>
      <xdr:row>4</xdr:row>
      <xdr:rowOff>137583</xdr:rowOff>
    </xdr:from>
    <xdr:to>
      <xdr:col>13</xdr:col>
      <xdr:colOff>201082</xdr:colOff>
      <xdr:row>23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8DDBABC-6AD7-4A36-963B-C3E7910D4D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452966</xdr:colOff>
      <xdr:row>4</xdr:row>
      <xdr:rowOff>130175</xdr:rowOff>
    </xdr:from>
    <xdr:to>
      <xdr:col>8</xdr:col>
      <xdr:colOff>452966</xdr:colOff>
      <xdr:row>22</xdr:row>
      <xdr:rowOff>158750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C8EBC5B5-FAA5-4695-B976-C10482B7EF5F}"/>
            </a:ext>
          </a:extLst>
        </xdr:cNvPr>
        <xdr:cNvCxnSpPr/>
      </xdr:nvCxnSpPr>
      <xdr:spPr>
        <a:xfrm flipH="1">
          <a:off x="6252633" y="892175"/>
          <a:ext cx="0" cy="34575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287679</xdr:colOff>
      <xdr:row>17</xdr:row>
      <xdr:rowOff>153147</xdr:rowOff>
    </xdr:from>
    <xdr:to>
      <xdr:col>10</xdr:col>
      <xdr:colOff>240054</xdr:colOff>
      <xdr:row>19</xdr:row>
      <xdr:rowOff>95997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A67A6A03-3A3D-47DC-BB79-1D78478BCE7A}"/>
            </a:ext>
          </a:extLst>
        </xdr:cNvPr>
        <xdr:cNvCxnSpPr/>
      </xdr:nvCxnSpPr>
      <xdr:spPr>
        <a:xfrm flipH="1">
          <a:off x="3356846" y="3391647"/>
          <a:ext cx="4661958" cy="323850"/>
        </a:xfrm>
        <a:prstGeom prst="line">
          <a:avLst/>
        </a:prstGeom>
        <a:ln>
          <a:solidFill>
            <a:schemeClr val="accent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322792</xdr:colOff>
      <xdr:row>8</xdr:row>
      <xdr:rowOff>34396</xdr:rowOff>
    </xdr:from>
    <xdr:to>
      <xdr:col>11</xdr:col>
      <xdr:colOff>275167</xdr:colOff>
      <xdr:row>9</xdr:row>
      <xdr:rowOff>167746</xdr:rowOff>
    </xdr:to>
    <xdr:cxnSp macro="">
      <xdr:nvCxnSpPr>
        <xdr:cNvPr id="9" name="Conector reto 8">
          <a:extLst>
            <a:ext uri="{FF2B5EF4-FFF2-40B4-BE49-F238E27FC236}">
              <a16:creationId xmlns:a16="http://schemas.microsoft.com/office/drawing/2014/main" id="{E1E6632A-5B79-416F-B0E8-6044CEFEC712}"/>
            </a:ext>
          </a:extLst>
        </xdr:cNvPr>
        <xdr:cNvCxnSpPr/>
      </xdr:nvCxnSpPr>
      <xdr:spPr>
        <a:xfrm flipH="1">
          <a:off x="4005792" y="1558396"/>
          <a:ext cx="4661958" cy="32385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338666</xdr:colOff>
      <xdr:row>9</xdr:row>
      <xdr:rowOff>0</xdr:rowOff>
    </xdr:from>
    <xdr:to>
      <xdr:col>8</xdr:col>
      <xdr:colOff>423333</xdr:colOff>
      <xdr:row>9</xdr:row>
      <xdr:rowOff>21167</xdr:rowOff>
    </xdr:to>
    <xdr:cxnSp macro="">
      <xdr:nvCxnSpPr>
        <xdr:cNvPr id="10" name="Conector reto 9">
          <a:extLst>
            <a:ext uri="{FF2B5EF4-FFF2-40B4-BE49-F238E27FC236}">
              <a16:creationId xmlns:a16="http://schemas.microsoft.com/office/drawing/2014/main" id="{8E0B0A86-F0A5-490A-BF02-C5355E0C449F}"/>
            </a:ext>
          </a:extLst>
        </xdr:cNvPr>
        <xdr:cNvCxnSpPr/>
      </xdr:nvCxnSpPr>
      <xdr:spPr>
        <a:xfrm flipV="1">
          <a:off x="3407833" y="1714500"/>
          <a:ext cx="2815167" cy="21167"/>
        </a:xfrm>
        <a:prstGeom prst="line">
          <a:avLst/>
        </a:prstGeom>
        <a:ln>
          <a:solidFill>
            <a:srgbClr val="92D05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317500</xdr:colOff>
      <xdr:row>18</xdr:row>
      <xdr:rowOff>52917</xdr:rowOff>
    </xdr:from>
    <xdr:to>
      <xdr:col>8</xdr:col>
      <xdr:colOff>452967</xdr:colOff>
      <xdr:row>18</xdr:row>
      <xdr:rowOff>65616</xdr:rowOff>
    </xdr:to>
    <xdr:cxnSp macro="">
      <xdr:nvCxnSpPr>
        <xdr:cNvPr id="15" name="Conector reto 14">
          <a:extLst>
            <a:ext uri="{FF2B5EF4-FFF2-40B4-BE49-F238E27FC236}">
              <a16:creationId xmlns:a16="http://schemas.microsoft.com/office/drawing/2014/main" id="{BC19AAD6-AF13-4BF9-A6AA-B7E2B9BC8B92}"/>
            </a:ext>
          </a:extLst>
        </xdr:cNvPr>
        <xdr:cNvCxnSpPr/>
      </xdr:nvCxnSpPr>
      <xdr:spPr>
        <a:xfrm>
          <a:off x="3386667" y="3481917"/>
          <a:ext cx="2865967" cy="12699"/>
        </a:xfrm>
        <a:prstGeom prst="line">
          <a:avLst/>
        </a:prstGeom>
        <a:ln>
          <a:solidFill>
            <a:srgbClr val="92D05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323849</xdr:colOff>
      <xdr:row>11</xdr:row>
      <xdr:rowOff>133350</xdr:rowOff>
    </xdr:from>
    <xdr:to>
      <xdr:col>11</xdr:col>
      <xdr:colOff>590549</xdr:colOff>
      <xdr:row>27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34B455F-E269-4713-BC6A-781D5283CE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96F4D-C054-4F5F-A59D-6531EBBEFC23}">
  <dimension ref="B1:L13"/>
  <sheetViews>
    <sheetView zoomScale="80" zoomScaleNormal="80" workbookViewId="0">
      <selection activeCell="H3" sqref="H3"/>
    </sheetView>
  </sheetViews>
  <sheetFormatPr defaultRowHeight="15" x14ac:dyDescent="0.25"/>
  <cols>
    <col min="2" max="4" width="10.7109375" customWidth="1"/>
    <col min="7" max="7" width="20.7109375" style="3" customWidth="1"/>
    <col min="8" max="9" width="14.42578125" style="3" customWidth="1"/>
    <col min="10" max="12" width="12.5703125" style="3" customWidth="1"/>
    <col min="14" max="14" width="15.42578125" customWidth="1"/>
  </cols>
  <sheetData>
    <row r="1" spans="2:12" ht="15.75" thickBot="1" x14ac:dyDescent="0.3">
      <c r="C1" t="s">
        <v>1</v>
      </c>
    </row>
    <row r="2" spans="2:12" ht="18.75" thickBot="1" x14ac:dyDescent="0.4">
      <c r="B2" s="7" t="s">
        <v>0</v>
      </c>
      <c r="C2" s="7" t="s">
        <v>2</v>
      </c>
      <c r="D2" s="4" t="s">
        <v>3</v>
      </c>
      <c r="H2" s="9" t="s">
        <v>18</v>
      </c>
      <c r="I2" s="9" t="s">
        <v>19</v>
      </c>
      <c r="J2" s="4" t="s">
        <v>20</v>
      </c>
      <c r="K2" s="4" t="s">
        <v>21</v>
      </c>
      <c r="L2" s="9" t="s">
        <v>11</v>
      </c>
    </row>
    <row r="3" spans="2:12" ht="15.75" thickBot="1" x14ac:dyDescent="0.3">
      <c r="B3" s="1">
        <v>0</v>
      </c>
      <c r="C3" s="1">
        <v>19.18</v>
      </c>
      <c r="D3">
        <v>19.43</v>
      </c>
      <c r="G3" s="4" t="s">
        <v>4</v>
      </c>
      <c r="H3" s="12">
        <f>((C9-C8)*(0.6))+C8</f>
        <v>20.442</v>
      </c>
      <c r="I3" s="12">
        <f>(H3-10.25)/1.82</f>
        <v>5.6</v>
      </c>
      <c r="J3" s="3">
        <f>(0.034*I3)+19.177</f>
        <v>19.3674</v>
      </c>
      <c r="K3" s="3">
        <f>(0.028*I3)+21.004</f>
        <v>21.160800000000002</v>
      </c>
      <c r="L3" s="12">
        <f>K3-J3</f>
        <v>1.7934000000000019</v>
      </c>
    </row>
    <row r="4" spans="2:12" x14ac:dyDescent="0.25">
      <c r="B4" s="1">
        <v>1</v>
      </c>
      <c r="C4" s="1">
        <v>19.21</v>
      </c>
      <c r="D4">
        <v>19.45</v>
      </c>
      <c r="G4" s="4"/>
      <c r="H4" s="4"/>
      <c r="I4" s="4"/>
      <c r="J4" s="4"/>
      <c r="K4" s="4"/>
      <c r="L4" s="4"/>
    </row>
    <row r="5" spans="2:12" ht="15.75" thickBot="1" x14ac:dyDescent="0.3">
      <c r="B5" s="1">
        <v>2</v>
      </c>
      <c r="C5" s="1">
        <v>19.239999999999998</v>
      </c>
      <c r="D5">
        <v>19.475000000000001</v>
      </c>
      <c r="H5" s="29" t="s">
        <v>14</v>
      </c>
      <c r="I5" s="29"/>
      <c r="J5" s="13" t="s">
        <v>15</v>
      </c>
    </row>
    <row r="6" spans="2:12" ht="19.5" thickBot="1" x14ac:dyDescent="0.4">
      <c r="B6" s="1">
        <v>3</v>
      </c>
      <c r="C6" s="1">
        <v>19.28</v>
      </c>
      <c r="D6">
        <v>19.5</v>
      </c>
      <c r="G6" s="4" t="s">
        <v>17</v>
      </c>
      <c r="H6" s="4" t="s">
        <v>10</v>
      </c>
      <c r="I6" s="9" t="s">
        <v>24</v>
      </c>
      <c r="J6" s="9" t="s">
        <v>24</v>
      </c>
    </row>
    <row r="7" spans="2:12" ht="15.75" thickBot="1" x14ac:dyDescent="0.3">
      <c r="B7" s="1">
        <v>4</v>
      </c>
      <c r="C7" s="1">
        <v>19.309999999999999</v>
      </c>
      <c r="D7">
        <v>19.52</v>
      </c>
      <c r="G7" s="13">
        <v>-420.5</v>
      </c>
      <c r="H7" s="13">
        <v>11.3</v>
      </c>
      <c r="I7" s="6">
        <f>(H7/69)</f>
        <v>0.163768115942029</v>
      </c>
      <c r="J7" s="11">
        <f>I7/10</f>
        <v>1.63768115942029E-2</v>
      </c>
    </row>
    <row r="8" spans="2:12" ht="15.75" thickBot="1" x14ac:dyDescent="0.3">
      <c r="B8" s="1">
        <v>5</v>
      </c>
      <c r="C8" s="1">
        <v>19.350000000000001</v>
      </c>
      <c r="D8">
        <v>19.559999999999999</v>
      </c>
    </row>
    <row r="9" spans="2:12" ht="15.75" thickBot="1" x14ac:dyDescent="0.3">
      <c r="B9" s="1">
        <v>6</v>
      </c>
      <c r="C9" s="1">
        <v>21.17</v>
      </c>
      <c r="D9">
        <v>21.67</v>
      </c>
      <c r="G9" s="5" t="s">
        <v>16</v>
      </c>
      <c r="H9" s="11">
        <f>G7*J7</f>
        <v>-6.8864492753623194</v>
      </c>
    </row>
    <row r="10" spans="2:12" ht="15.75" thickBot="1" x14ac:dyDescent="0.3">
      <c r="B10" s="1">
        <v>7</v>
      </c>
      <c r="C10" s="1">
        <v>21.2</v>
      </c>
      <c r="D10">
        <v>21.7</v>
      </c>
    </row>
    <row r="11" spans="2:12" ht="19.5" thickBot="1" x14ac:dyDescent="0.4">
      <c r="B11" s="1">
        <v>8</v>
      </c>
      <c r="C11" s="1">
        <v>21.23</v>
      </c>
      <c r="D11">
        <v>21.74</v>
      </c>
      <c r="G11" s="5" t="s">
        <v>13</v>
      </c>
      <c r="H11" s="8">
        <f>-(H9)/L3</f>
        <v>3.8398847303235821</v>
      </c>
      <c r="I11" s="10" t="s">
        <v>23</v>
      </c>
    </row>
    <row r="12" spans="2:12" x14ac:dyDescent="0.25">
      <c r="B12" s="1">
        <v>9</v>
      </c>
      <c r="C12" s="1">
        <v>21.26</v>
      </c>
      <c r="D12">
        <v>21.774999999999999</v>
      </c>
    </row>
    <row r="13" spans="2:12" x14ac:dyDescent="0.25">
      <c r="B13" s="1">
        <v>10</v>
      </c>
      <c r="C13" s="1">
        <v>21.28</v>
      </c>
      <c r="D13">
        <v>21.82</v>
      </c>
    </row>
  </sheetData>
  <mergeCells count="1">
    <mergeCell ref="H5:I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92A58-BB7D-4924-90FC-E2A1C32F9B4E}">
  <dimension ref="B1:N13"/>
  <sheetViews>
    <sheetView tabSelected="1" zoomScale="90" zoomScaleNormal="90" workbookViewId="0">
      <selection activeCell="H4" sqref="H4"/>
    </sheetView>
  </sheetViews>
  <sheetFormatPr defaultRowHeight="15" x14ac:dyDescent="0.25"/>
  <cols>
    <col min="7" max="7" width="17.28515625" customWidth="1"/>
    <col min="8" max="8" width="14.42578125" customWidth="1"/>
    <col min="10" max="10" width="20.42578125" customWidth="1"/>
  </cols>
  <sheetData>
    <row r="1" spans="2:14" ht="15.75" thickBot="1" x14ac:dyDescent="0.3"/>
    <row r="2" spans="2:14" ht="15.75" thickBot="1" x14ac:dyDescent="0.3">
      <c r="B2" s="7" t="s">
        <v>0</v>
      </c>
      <c r="C2" s="7" t="s">
        <v>2</v>
      </c>
      <c r="G2" t="s">
        <v>32</v>
      </c>
      <c r="H2">
        <f>((21.17-19.35)*0.6) +C8</f>
        <v>20.442</v>
      </c>
      <c r="I2" t="s">
        <v>33</v>
      </c>
      <c r="J2" t="s">
        <v>35</v>
      </c>
      <c r="K2">
        <f>(0.029*H3)+20.997</f>
        <v>21.159400000000002</v>
      </c>
      <c r="L2" t="s">
        <v>33</v>
      </c>
      <c r="M2" s="27" t="s">
        <v>37</v>
      </c>
      <c r="N2" s="28">
        <f>K2-K3</f>
        <v>1.7915600000000005</v>
      </c>
    </row>
    <row r="3" spans="2:14" x14ac:dyDescent="0.25">
      <c r="B3" s="1">
        <v>0</v>
      </c>
      <c r="C3" s="1">
        <v>19.18</v>
      </c>
      <c r="G3" t="s">
        <v>31</v>
      </c>
      <c r="H3">
        <f>(H2-10.25)/1.82</f>
        <v>5.6</v>
      </c>
      <c r="I3" t="s">
        <v>34</v>
      </c>
      <c r="J3" t="s">
        <v>36</v>
      </c>
      <c r="K3">
        <f>(0.0339*H3)+19.178</f>
        <v>19.367840000000001</v>
      </c>
    </row>
    <row r="4" spans="2:14" x14ac:dyDescent="0.25">
      <c r="B4" s="1">
        <v>1</v>
      </c>
      <c r="C4" s="1">
        <v>19.21</v>
      </c>
    </row>
    <row r="5" spans="2:14" x14ac:dyDescent="0.25">
      <c r="B5" s="1">
        <v>2</v>
      </c>
      <c r="C5" s="1">
        <v>19.245000000000001</v>
      </c>
    </row>
    <row r="6" spans="2:14" x14ac:dyDescent="0.25">
      <c r="B6" s="1">
        <v>3</v>
      </c>
      <c r="C6" s="1">
        <v>19.28</v>
      </c>
    </row>
    <row r="7" spans="2:14" x14ac:dyDescent="0.25">
      <c r="B7" s="1">
        <v>4</v>
      </c>
      <c r="C7" s="1">
        <v>19.309999999999999</v>
      </c>
    </row>
    <row r="8" spans="2:14" x14ac:dyDescent="0.25">
      <c r="B8" s="1">
        <v>5</v>
      </c>
      <c r="C8" s="1">
        <v>19.350000000000001</v>
      </c>
    </row>
    <row r="9" spans="2:14" x14ac:dyDescent="0.25">
      <c r="B9" s="1">
        <v>6</v>
      </c>
      <c r="C9" s="1">
        <v>21.17</v>
      </c>
    </row>
    <row r="10" spans="2:14" x14ac:dyDescent="0.25">
      <c r="B10" s="1">
        <v>7</v>
      </c>
      <c r="C10" s="1">
        <v>21.2</v>
      </c>
    </row>
    <row r="11" spans="2:14" x14ac:dyDescent="0.25">
      <c r="B11" s="1">
        <v>8</v>
      </c>
      <c r="C11" s="1">
        <v>21.23</v>
      </c>
    </row>
    <row r="12" spans="2:14" x14ac:dyDescent="0.25">
      <c r="B12" s="1">
        <v>9</v>
      </c>
      <c r="C12" s="1">
        <v>21.26</v>
      </c>
    </row>
    <row r="13" spans="2:14" x14ac:dyDescent="0.25">
      <c r="B13" s="1">
        <v>10</v>
      </c>
      <c r="C13" s="1">
        <v>21.285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39B4B-19B8-4D4E-986B-85FB316B55AC}">
  <dimension ref="B2:P14"/>
  <sheetViews>
    <sheetView workbookViewId="0">
      <selection activeCell="L5" sqref="L5"/>
    </sheetView>
  </sheetViews>
  <sheetFormatPr defaultRowHeight="15" x14ac:dyDescent="0.25"/>
  <cols>
    <col min="7" max="7" width="22.7109375" customWidth="1"/>
    <col min="13" max="13" width="28.7109375" customWidth="1"/>
    <col min="14" max="14" width="13.28515625" customWidth="1"/>
  </cols>
  <sheetData>
    <row r="2" spans="2:16" ht="15.75" thickBot="1" x14ac:dyDescent="0.3">
      <c r="C2" t="s">
        <v>1</v>
      </c>
      <c r="G2" s="3"/>
      <c r="H2" s="3"/>
      <c r="I2" s="3"/>
      <c r="J2" s="3"/>
      <c r="K2" s="3"/>
      <c r="L2" s="3"/>
    </row>
    <row r="3" spans="2:16" ht="15.75" thickBot="1" x14ac:dyDescent="0.3">
      <c r="B3" s="1" t="s">
        <v>0</v>
      </c>
      <c r="C3" s="2" t="s">
        <v>2</v>
      </c>
      <c r="D3" s="1" t="s">
        <v>3</v>
      </c>
      <c r="G3" s="3"/>
      <c r="H3" s="3"/>
      <c r="I3" s="4" t="s">
        <v>8</v>
      </c>
      <c r="J3" s="4" t="s">
        <v>6</v>
      </c>
      <c r="K3" s="4" t="s">
        <v>7</v>
      </c>
      <c r="L3" s="4" t="s">
        <v>9</v>
      </c>
      <c r="N3" s="22" t="s">
        <v>25</v>
      </c>
      <c r="O3" s="23">
        <f>-H7*L5</f>
        <v>-8.0542947119476676</v>
      </c>
      <c r="P3" s="24" t="s">
        <v>26</v>
      </c>
    </row>
    <row r="4" spans="2:16" ht="15.75" thickBot="1" x14ac:dyDescent="0.3">
      <c r="B4" s="1">
        <v>0</v>
      </c>
      <c r="C4" s="2">
        <v>19.18</v>
      </c>
      <c r="D4" s="1">
        <v>19.43</v>
      </c>
      <c r="G4" s="3" t="s">
        <v>4</v>
      </c>
      <c r="H4" s="3">
        <f>((C10-C9)*(0.6))+C9</f>
        <v>20.442</v>
      </c>
      <c r="I4" s="3">
        <f>(H4-10.25)/1.82</f>
        <v>5.6</v>
      </c>
      <c r="J4" s="3">
        <f>(0.0339*I4)+19.178</f>
        <v>19.367840000000001</v>
      </c>
      <c r="K4" s="3">
        <f>(0.04*I4)+21.414</f>
        <v>21.638000000000002</v>
      </c>
      <c r="L4" s="3">
        <f>K4-J4</f>
        <v>2.2701600000000006</v>
      </c>
    </row>
    <row r="5" spans="2:16" ht="15.75" thickBot="1" x14ac:dyDescent="0.3">
      <c r="B5" s="1">
        <v>1</v>
      </c>
      <c r="C5" s="2">
        <v>19.21</v>
      </c>
      <c r="D5" s="1">
        <v>19.45</v>
      </c>
      <c r="G5" s="14" t="s">
        <v>5</v>
      </c>
      <c r="H5" s="15">
        <f>((D10-D9)*(0.6))+D9</f>
        <v>20.818000000000001</v>
      </c>
      <c r="I5" s="15">
        <f>(H5-9.01)/2.11</f>
        <v>5.5962085308056881</v>
      </c>
      <c r="J5" s="15">
        <f>(0.0226*I5)+19.429</f>
        <v>19.555474312796207</v>
      </c>
      <c r="K5" s="15">
        <f>(0.0375*I5)+21.441</f>
        <v>21.650857819905212</v>
      </c>
      <c r="L5" s="16">
        <f>K5-J5</f>
        <v>2.0953835071090054</v>
      </c>
      <c r="N5" s="20" t="s">
        <v>27</v>
      </c>
      <c r="O5" s="21">
        <f>O3/N8</f>
        <v>-90.294783766229457</v>
      </c>
      <c r="P5" s="17" t="s">
        <v>26</v>
      </c>
    </row>
    <row r="6" spans="2:16" x14ac:dyDescent="0.25">
      <c r="B6" s="1">
        <v>2</v>
      </c>
      <c r="C6" s="2">
        <v>19.245000000000001</v>
      </c>
      <c r="D6" s="1">
        <v>19.47</v>
      </c>
      <c r="G6" s="3"/>
      <c r="H6" s="3"/>
      <c r="I6" s="3"/>
      <c r="J6" s="3"/>
      <c r="K6" s="3"/>
      <c r="L6" s="3"/>
    </row>
    <row r="7" spans="2:16" ht="18" x14ac:dyDescent="0.35">
      <c r="B7" s="1">
        <v>3</v>
      </c>
      <c r="C7" s="2">
        <v>19.28</v>
      </c>
      <c r="D7" s="1">
        <v>19.5</v>
      </c>
      <c r="G7" s="17" t="s">
        <v>12</v>
      </c>
      <c r="H7" s="17">
        <v>3.8438284374301266</v>
      </c>
      <c r="I7" s="17" t="s">
        <v>22</v>
      </c>
      <c r="M7" s="19" t="s">
        <v>28</v>
      </c>
      <c r="N7" s="19">
        <v>8.92</v>
      </c>
    </row>
    <row r="8" spans="2:16" x14ac:dyDescent="0.25">
      <c r="B8" s="1">
        <v>4</v>
      </c>
      <c r="C8" s="2">
        <v>19.309999999999999</v>
      </c>
      <c r="D8" s="1">
        <v>19.52</v>
      </c>
      <c r="M8" s="18" t="s">
        <v>29</v>
      </c>
      <c r="N8" s="18">
        <f>N7/100</f>
        <v>8.9200000000000002E-2</v>
      </c>
    </row>
    <row r="9" spans="2:16" x14ac:dyDescent="0.25">
      <c r="B9" s="1">
        <v>5</v>
      </c>
      <c r="C9" s="2">
        <v>19.350000000000001</v>
      </c>
      <c r="D9" s="1">
        <v>19.54</v>
      </c>
    </row>
    <row r="10" spans="2:16" ht="15.75" thickBot="1" x14ac:dyDescent="0.3">
      <c r="B10" s="1">
        <v>6</v>
      </c>
      <c r="C10" s="2">
        <v>21.17</v>
      </c>
      <c r="D10" s="1">
        <v>21.67</v>
      </c>
    </row>
    <row r="11" spans="2:16" ht="15.75" thickBot="1" x14ac:dyDescent="0.3">
      <c r="B11" s="1">
        <v>7</v>
      </c>
      <c r="C11" s="2">
        <v>21.2</v>
      </c>
      <c r="D11" s="1">
        <v>21.67</v>
      </c>
      <c r="M11" s="25" t="s">
        <v>30</v>
      </c>
      <c r="N11" s="26">
        <f>O5-2.1</f>
        <v>-92.394783766229452</v>
      </c>
    </row>
    <row r="12" spans="2:16" x14ac:dyDescent="0.25">
      <c r="B12" s="1">
        <v>8</v>
      </c>
      <c r="C12" s="2">
        <v>21.23</v>
      </c>
      <c r="D12" s="1">
        <v>21.74</v>
      </c>
    </row>
    <row r="13" spans="2:16" x14ac:dyDescent="0.25">
      <c r="B13" s="1">
        <v>9</v>
      </c>
      <c r="C13" s="2">
        <v>21.26</v>
      </c>
      <c r="D13" s="1">
        <v>21.77</v>
      </c>
    </row>
    <row r="14" spans="2:16" x14ac:dyDescent="0.25">
      <c r="B14" s="1">
        <v>10</v>
      </c>
      <c r="C14" s="2">
        <v>21.285</v>
      </c>
      <c r="D14" s="1">
        <v>21.82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calibração</vt:lpstr>
      <vt:lpstr>Planilha1</vt:lpstr>
      <vt:lpstr>Descompos H2O2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2021-11-21T22:02:57Z</dcterms:created>
  <dcterms:modified xsi:type="dcterms:W3CDTF">2022-06-30T22:16:31Z</dcterms:modified>
</cp:coreProperties>
</file>