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jrkas\Documents\_     EAC AULAS E BANCAS 2022\_  EAC110adm e 111eco\"/>
    </mc:Choice>
  </mc:AlternateContent>
  <xr:revisionPtr revIDLastSave="0" documentId="8_{C427E8DB-BD18-4B71-AEDF-33C412DAA37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rova2" sheetId="6" r:id="rId1"/>
    <sheet name="Planilha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6" l="1"/>
  <c r="E25" i="6"/>
  <c r="I16" i="6"/>
  <c r="I8" i="6"/>
  <c r="E9" i="6"/>
  <c r="I27" i="6" l="1"/>
  <c r="E27" i="6"/>
  <c r="E18" i="6"/>
  <c r="I18" i="6"/>
  <c r="E32" i="6" l="1"/>
  <c r="E38" i="6"/>
  <c r="E33" i="6" l="1"/>
  <c r="E34" i="6" s="1"/>
  <c r="E40" i="6"/>
  <c r="I26" i="6" l="1"/>
  <c r="E39" i="6"/>
  <c r="D25" i="6" l="1"/>
  <c r="C25" i="6"/>
  <c r="D24" i="6"/>
  <c r="C27" i="6" l="1"/>
  <c r="C38" i="6" s="1"/>
  <c r="D27" i="6"/>
  <c r="D38" i="6" s="1"/>
  <c r="C30" i="6" l="1"/>
  <c r="G16" i="6"/>
  <c r="H16" i="6"/>
  <c r="H27" i="6" l="1"/>
  <c r="G27" i="6"/>
  <c r="C28" i="6"/>
  <c r="G6" i="6"/>
  <c r="H8" i="6"/>
  <c r="D7" i="6"/>
  <c r="G8" i="6" l="1"/>
  <c r="D9" i="6"/>
  <c r="D32" i="6"/>
  <c r="C32" i="6"/>
  <c r="H18" i="6"/>
  <c r="G18" i="6" l="1"/>
  <c r="D18" i="6"/>
  <c r="C40" i="6"/>
  <c r="D40" i="6"/>
  <c r="C33" i="6"/>
  <c r="C34" i="6" s="1"/>
  <c r="D33" i="6"/>
  <c r="D34" i="6" s="1"/>
  <c r="C9" i="6"/>
  <c r="G26" i="6" l="1"/>
  <c r="C39" i="6"/>
  <c r="H26" i="6"/>
  <c r="D39" i="6"/>
  <c r="C18" i="6"/>
</calcChain>
</file>

<file path=xl/sharedStrings.xml><?xml version="1.0" encoding="utf-8"?>
<sst xmlns="http://schemas.openxmlformats.org/spreadsheetml/2006/main" count="195" uniqueCount="147">
  <si>
    <t>ATIVO</t>
  </si>
  <si>
    <t>PASSIVO</t>
  </si>
  <si>
    <t>Circulante</t>
  </si>
  <si>
    <t>Não Circulante</t>
  </si>
  <si>
    <t>Patrimônio Líquido</t>
  </si>
  <si>
    <t>DRE</t>
  </si>
  <si>
    <t>CT</t>
  </si>
  <si>
    <t>CP</t>
  </si>
  <si>
    <t>Ebitda</t>
  </si>
  <si>
    <t>Ebit</t>
  </si>
  <si>
    <t>Noplat</t>
  </si>
  <si>
    <t>LL</t>
  </si>
  <si>
    <t>Ki</t>
  </si>
  <si>
    <t>Ke</t>
  </si>
  <si>
    <t>ROI</t>
  </si>
  <si>
    <t>RROI</t>
  </si>
  <si>
    <t>EVA</t>
  </si>
  <si>
    <t>IEVA</t>
  </si>
  <si>
    <t>Totais.....</t>
  </si>
  <si>
    <t>WACC</t>
  </si>
  <si>
    <t>Quadro Clínico de Análises de Balanço</t>
  </si>
  <si>
    <t>Índice</t>
  </si>
  <si>
    <t>Formulação</t>
  </si>
  <si>
    <t>LC = AC / PC</t>
  </si>
  <si>
    <r>
      <t>LS = (AC – Estoque) /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PC</t>
    </r>
  </si>
  <si>
    <r>
      <t>LI  =  Disponível /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PC</t>
    </r>
  </si>
  <si>
    <r>
      <t>LG = (AC + RLP) /</t>
    </r>
    <r>
      <rPr>
        <sz val="8"/>
        <rFont val="Arial"/>
        <family val="2"/>
      </rPr>
      <t xml:space="preserve"> (PC + ELP)</t>
    </r>
  </si>
  <si>
    <t>PMRE mais PMRV</t>
  </si>
  <si>
    <t>(PC + ELP) / Ativo</t>
  </si>
  <si>
    <t>PL / Ativo</t>
  </si>
  <si>
    <t>CP / CT</t>
  </si>
  <si>
    <t>PC / (PC + ELP)</t>
  </si>
  <si>
    <r>
      <t>(Imobilizado – Depr.Acum)   /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>Ativo</t>
    </r>
  </si>
  <si>
    <r>
      <t>(Imobilizado – Depr.Ac)  /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>Deprec  Anual</t>
    </r>
  </si>
  <si>
    <t xml:space="preserve"> Capital de Terceiros (CT)</t>
  </si>
  <si>
    <t xml:space="preserve"> Capital Próprio (CP)</t>
  </si>
  <si>
    <t xml:space="preserve"> Garantia do CP ao CT</t>
  </si>
  <si>
    <t xml:space="preserve"> Endividamento a curto prazo</t>
  </si>
  <si>
    <t xml:space="preserve"> Nível de Imobilização do Ativo</t>
  </si>
  <si>
    <t xml:space="preserve"> Tempo de Vida do Imobilizado (anos)</t>
  </si>
  <si>
    <t xml:space="preserve"> Liquidez Corrente (LC)</t>
  </si>
  <si>
    <t xml:space="preserve"> Liquidez Seca (LS)</t>
  </si>
  <si>
    <t xml:space="preserve"> Liquidez Imediata (LI)</t>
  </si>
  <si>
    <t xml:space="preserve"> Liquidez Geral (LG)</t>
  </si>
  <si>
    <t xml:space="preserve"> Margem de Lucro (M)</t>
  </si>
  <si>
    <t xml:space="preserve"> Prazo médio renovação estoques (PMRE)</t>
  </si>
  <si>
    <t xml:space="preserve"> Prazo médio recebimento vendas (PMRV)</t>
  </si>
  <si>
    <t xml:space="preserve"> Ciclo Operacional</t>
  </si>
  <si>
    <t xml:space="preserve"> Prazo médio pagamento compras (PMPC)</t>
  </si>
  <si>
    <t xml:space="preserve"> Ciclo de Caixa </t>
  </si>
  <si>
    <r>
      <rPr>
        <b/>
        <sz val="8"/>
        <rFont val="Arial"/>
        <family val="2"/>
      </rPr>
      <t>Insolv</t>
    </r>
    <r>
      <rPr>
        <sz val="8"/>
        <rFont val="Arial"/>
        <family val="2"/>
      </rPr>
      <t xml:space="preserve"> &lt; -3 &lt; </t>
    </r>
    <r>
      <rPr>
        <b/>
        <sz val="8"/>
        <rFont val="Arial"/>
        <family val="2"/>
      </rPr>
      <t xml:space="preserve">Penumbra </t>
    </r>
    <r>
      <rPr>
        <sz val="8"/>
        <rFont val="Arial"/>
        <family val="2"/>
      </rPr>
      <t xml:space="preserve">&lt; 0 &lt; </t>
    </r>
    <r>
      <rPr>
        <b/>
        <sz val="8"/>
        <rFont val="Arial"/>
        <family val="2"/>
      </rPr>
      <t>Solv</t>
    </r>
  </si>
  <si>
    <t xml:space="preserve"> PMPC – Ciclo Operacional</t>
  </si>
  <si>
    <t xml:space="preserve"> Termômetro de Kanitz </t>
  </si>
  <si>
    <t xml:space="preserve"> Liquidez</t>
  </si>
  <si>
    <t xml:space="preserve"> Endividamento</t>
  </si>
  <si>
    <t xml:space="preserve"> Rentabilidade</t>
  </si>
  <si>
    <t xml:space="preserve"> Estutura do Imobilizado</t>
  </si>
  <si>
    <t xml:space="preserve"> Insolvência</t>
  </si>
  <si>
    <t>Apple</t>
  </si>
  <si>
    <t xml:space="preserve"> Return on Assets (ROI)</t>
  </si>
  <si>
    <t>ROI = Noplat / Investimentos</t>
  </si>
  <si>
    <t>M = Noplat / Receita de Vendas</t>
  </si>
  <si>
    <t>G = Receita de Vendas / Investimentos</t>
  </si>
  <si>
    <t xml:space="preserve"> Giro de Investimento (G)</t>
  </si>
  <si>
    <t xml:space="preserve"> Return on Equity (ROE)</t>
  </si>
  <si>
    <t>ROE = Lucro Líquido / PL</t>
  </si>
  <si>
    <t xml:space="preserve"> Grau de Alavancagem Finaneira (GAF)</t>
  </si>
  <si>
    <t>GAF = ROE / ROI</t>
  </si>
  <si>
    <t>INVESTIMENTO</t>
  </si>
  <si>
    <t>beta</t>
  </si>
  <si>
    <t>RM...</t>
  </si>
  <si>
    <t>MVA(fcd)</t>
  </si>
  <si>
    <t>MVA(ações)</t>
  </si>
  <si>
    <t>Cotação provável</t>
  </si>
  <si>
    <t>Petro</t>
  </si>
  <si>
    <t>imposto de renda (IR)</t>
  </si>
  <si>
    <t>VE-fcd</t>
  </si>
  <si>
    <t>VE-ações</t>
  </si>
  <si>
    <t>Alíquota IR...</t>
  </si>
  <si>
    <t>Google</t>
  </si>
  <si>
    <t>em milhões de US$</t>
  </si>
  <si>
    <t xml:space="preserve"> Receita de Vendas</t>
  </si>
  <si>
    <t xml:space="preserve"> Lucro Bruto</t>
  </si>
  <si>
    <t xml:space="preserve"> LAIR</t>
  </si>
  <si>
    <t xml:space="preserve"> Lucro Líquido (LL)</t>
  </si>
  <si>
    <t>Demonstração do Resultado do Exercício</t>
  </si>
  <si>
    <t xml:space="preserve"> (-) Custo das Vendas......</t>
  </si>
  <si>
    <t xml:space="preserve"> (-) Depreciações.............</t>
  </si>
  <si>
    <t xml:space="preserve"> (-) Desp. Vendas/Adm.....</t>
  </si>
  <si>
    <t xml:space="preserve"> (-) Desp. Pesq. Desenv....</t>
  </si>
  <si>
    <t xml:space="preserve"> (-) Desp. Financeiras......</t>
  </si>
  <si>
    <t xml:space="preserve"> (-) Outras despesas........</t>
  </si>
  <si>
    <t>ROE</t>
  </si>
  <si>
    <t>GAF</t>
  </si>
  <si>
    <t xml:space="preserve"> Investimentos...............</t>
  </si>
  <si>
    <t xml:space="preserve"> Imobilizado..................</t>
  </si>
  <si>
    <t xml:space="preserve"> Intangível.....................</t>
  </si>
  <si>
    <t xml:space="preserve"> Disponível..................</t>
  </si>
  <si>
    <t xml:space="preserve"> Contas a receber.........</t>
  </si>
  <si>
    <t xml:space="preserve"> Estoques....................</t>
  </si>
  <si>
    <t xml:space="preserve"> Capital social...................</t>
  </si>
  <si>
    <t xml:space="preserve"> Reservas de lucros...........</t>
  </si>
  <si>
    <t xml:space="preserve"> Fornecedores.................</t>
  </si>
  <si>
    <t xml:space="preserve"> Financiamentos..............</t>
  </si>
  <si>
    <t xml:space="preserve"> Financiamentos (ELP).....</t>
  </si>
  <si>
    <t xml:space="preserve"> Realizável a L.Prazo (RLP)</t>
  </si>
  <si>
    <r>
      <t>Balanço Patrimonial</t>
    </r>
    <r>
      <rPr>
        <b/>
        <sz val="12"/>
        <color theme="1"/>
        <rFont val="Arial"/>
        <family val="2"/>
      </rPr>
      <t xml:space="preserve"> (de três empresas globais)</t>
    </r>
  </si>
  <si>
    <r>
      <rPr>
        <b/>
        <i/>
        <sz val="9"/>
        <color theme="1"/>
        <rFont val="Calibri"/>
        <family val="2"/>
        <scheme val="minor"/>
      </rPr>
      <t>Nota</t>
    </r>
    <r>
      <rPr>
        <i/>
        <sz val="9"/>
        <color theme="1"/>
        <rFont val="Calibri"/>
        <family val="2"/>
        <scheme val="minor"/>
      </rPr>
      <t>: demonstrações financeiras ajustadas para fins acadêmicos</t>
    </r>
  </si>
  <si>
    <t xml:space="preserve"> (-) IR e CSL (34% e 25%)...</t>
  </si>
  <si>
    <r>
      <t xml:space="preserve"> Atividade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(dias)</t>
    </r>
  </si>
  <si>
    <t>Quantidade de ações..</t>
  </si>
  <si>
    <t>Cotação (US$)..</t>
  </si>
  <si>
    <t>LPA (US$)..</t>
  </si>
  <si>
    <t>VPA (US$)..</t>
  </si>
  <si>
    <t>Beta..</t>
  </si>
  <si>
    <t>RF..</t>
  </si>
  <si>
    <r>
      <t xml:space="preserve">(Estoque / CMV) </t>
    </r>
    <r>
      <rPr>
        <sz val="8"/>
        <rFont val="Symbol"/>
        <family val="1"/>
        <charset val="2"/>
      </rPr>
      <t>´</t>
    </r>
    <r>
      <rPr>
        <sz val="8"/>
        <rFont val="Arial"/>
        <family val="2"/>
      </rPr>
      <t xml:space="preserve"> 360 Dias</t>
    </r>
  </si>
  <si>
    <r>
      <t xml:space="preserve">(Dupl.Rec. / Vendas) </t>
    </r>
    <r>
      <rPr>
        <sz val="8"/>
        <rFont val="Symbol"/>
        <family val="1"/>
        <charset val="2"/>
      </rPr>
      <t>´</t>
    </r>
    <r>
      <rPr>
        <sz val="8"/>
        <rFont val="Arial"/>
        <family val="2"/>
      </rPr>
      <t xml:space="preserve"> 360 Dias</t>
    </r>
  </si>
  <si>
    <r>
      <t xml:space="preserve">(Fornec / Compras) </t>
    </r>
    <r>
      <rPr>
        <sz val="8"/>
        <rFont val="Symbol"/>
        <family val="1"/>
        <charset val="2"/>
      </rPr>
      <t>´</t>
    </r>
    <r>
      <rPr>
        <sz val="8"/>
        <rFont val="Arial"/>
        <family val="2"/>
      </rPr>
      <t xml:space="preserve"> 360 Dias</t>
    </r>
  </si>
  <si>
    <t>RROE</t>
  </si>
  <si>
    <t>Retorno de Investimento</t>
  </si>
  <si>
    <t>passivos onerosos</t>
  </si>
  <si>
    <t>patrimônio líquido</t>
  </si>
  <si>
    <t>CT + CP</t>
  </si>
  <si>
    <t>índice beta</t>
  </si>
  <si>
    <t>alíquota</t>
  </si>
  <si>
    <t>custo do capital de terceiro</t>
  </si>
  <si>
    <t>custo do capital próprio</t>
  </si>
  <si>
    <t>custo médio ponderado</t>
  </si>
  <si>
    <t>Lajida</t>
  </si>
  <si>
    <t>Lajir</t>
  </si>
  <si>
    <t>Lucro Operacional</t>
  </si>
  <si>
    <t>lucro líquido</t>
  </si>
  <si>
    <t>taxa de retorno</t>
  </si>
  <si>
    <t>valor econômico agregado</t>
  </si>
  <si>
    <t>goodwill</t>
  </si>
  <si>
    <t>valuation</t>
  </si>
  <si>
    <t>índice de especulação</t>
  </si>
  <si>
    <t>preço provável</t>
  </si>
  <si>
    <t>observações</t>
  </si>
  <si>
    <t>equity</t>
  </si>
  <si>
    <t>grau de alavancagem financeira</t>
  </si>
  <si>
    <t>spread do acionista</t>
  </si>
  <si>
    <t>spread da empresa</t>
  </si>
  <si>
    <t>PETR4</t>
  </si>
  <si>
    <t>AAPL Nasdaq</t>
  </si>
  <si>
    <t>Goog Nasdaq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</si>
</sst>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_);_(* \(#,##0.0\);_(* &quot;-&quot;??_);_(@_)"/>
    <numFmt numFmtId="167" formatCode="_(* #,##0.00_);_(* \(#,##0.00\);_(* &quot;-&quot;??_);_(@_)"/>
    <numFmt numFmtId="168" formatCode="0.0000%"/>
    <numFmt numFmtId="169" formatCode="dd/mm/yy;@"/>
    <numFmt numFmtId="170" formatCode="0.000%"/>
    <numFmt numFmtId="171" formatCode="_-* #,##0.0_-;\-* #,##0.0_-;_-* &quot;-&quot;??_-;_-@_-"/>
    <numFmt numFmtId="172" formatCode="_-* #,##0_-;\-* #,##0_-;_-* &quot;-&quot;???_-;_-@_-"/>
    <numFmt numFmtId="173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8"/>
      <name val="Symbol"/>
      <family val="1"/>
      <charset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singleAccounting"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71">
    <xf numFmtId="0" fontId="0" fillId="0" borderId="0" xfId="0"/>
    <xf numFmtId="0" fontId="0" fillId="2" borderId="3" xfId="0" applyFill="1" applyBorder="1"/>
    <xf numFmtId="0" fontId="0" fillId="2" borderId="0" xfId="0" applyFill="1"/>
    <xf numFmtId="0" fontId="6" fillId="2" borderId="2" xfId="0" applyFont="1" applyFill="1" applyBorder="1" applyAlignment="1">
      <alignment horizontal="justify" wrapText="1"/>
    </xf>
    <xf numFmtId="0" fontId="5" fillId="2" borderId="9" xfId="0" applyFont="1" applyFill="1" applyBorder="1" applyAlignment="1">
      <alignment horizontal="justify" wrapText="1"/>
    </xf>
    <xf numFmtId="0" fontId="5" fillId="2" borderId="10" xfId="0" applyFont="1" applyFill="1" applyBorder="1" applyAlignment="1">
      <alignment horizontal="justify" wrapText="1"/>
    </xf>
    <xf numFmtId="0" fontId="9" fillId="2" borderId="14" xfId="0" applyFont="1" applyFill="1" applyBorder="1" applyAlignment="1">
      <alignment horizontal="justify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7" xfId="4" applyFont="1" applyFill="1" applyBorder="1" applyAlignment="1" applyProtection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justify" wrapText="1"/>
    </xf>
    <xf numFmtId="0" fontId="12" fillId="2" borderId="0" xfId="0" applyFont="1" applyFill="1"/>
    <xf numFmtId="164" fontId="15" fillId="2" borderId="3" xfId="1" applyNumberFormat="1" applyFont="1" applyFill="1" applyBorder="1"/>
    <xf numFmtId="164" fontId="12" fillId="2" borderId="3" xfId="1" applyNumberFormat="1" applyFont="1" applyFill="1" applyBorder="1"/>
    <xf numFmtId="164" fontId="12" fillId="2" borderId="0" xfId="0" applyNumberFormat="1" applyFont="1" applyFill="1"/>
    <xf numFmtId="164" fontId="13" fillId="2" borderId="3" xfId="1" applyNumberFormat="1" applyFont="1" applyFill="1" applyBorder="1"/>
    <xf numFmtId="164" fontId="14" fillId="2" borderId="3" xfId="1" applyNumberFormat="1" applyFont="1" applyFill="1" applyBorder="1"/>
    <xf numFmtId="164" fontId="16" fillId="2" borderId="3" xfId="1" applyNumberFormat="1" applyFont="1" applyFill="1" applyBorder="1"/>
    <xf numFmtId="164" fontId="15" fillId="2" borderId="4" xfId="1" applyNumberFormat="1" applyFont="1" applyFill="1" applyBorder="1" applyAlignment="1">
      <alignment horizontal="right"/>
    </xf>
    <xf numFmtId="164" fontId="15" fillId="2" borderId="4" xfId="1" applyNumberFormat="1" applyFont="1" applyFill="1" applyBorder="1"/>
    <xf numFmtId="165" fontId="14" fillId="2" borderId="3" xfId="1" applyNumberFormat="1" applyFont="1" applyFill="1" applyBorder="1"/>
    <xf numFmtId="165" fontId="12" fillId="2" borderId="3" xfId="1" applyNumberFormat="1" applyFont="1" applyFill="1" applyBorder="1"/>
    <xf numFmtId="165" fontId="16" fillId="2" borderId="3" xfId="1" applyNumberFormat="1" applyFont="1" applyFill="1" applyBorder="1"/>
    <xf numFmtId="165" fontId="15" fillId="2" borderId="3" xfId="1" applyNumberFormat="1" applyFont="1" applyFill="1" applyBorder="1"/>
    <xf numFmtId="164" fontId="14" fillId="2" borderId="4" xfId="1" applyNumberFormat="1" applyFont="1" applyFill="1" applyBorder="1"/>
    <xf numFmtId="164" fontId="11" fillId="2" borderId="0" xfId="1" applyNumberFormat="1" applyFont="1" applyFill="1" applyBorder="1" applyAlignment="1">
      <alignment horizontal="center" vertical="center"/>
    </xf>
    <xf numFmtId="164" fontId="17" fillId="2" borderId="3" xfId="1" applyNumberFormat="1" applyFont="1" applyFill="1" applyBorder="1"/>
    <xf numFmtId="164" fontId="3" fillId="2" borderId="3" xfId="1" applyNumberFormat="1" applyFont="1" applyFill="1" applyBorder="1"/>
    <xf numFmtId="0" fontId="0" fillId="2" borderId="0" xfId="0" applyFill="1" applyAlignment="1">
      <alignment horizontal="right"/>
    </xf>
    <xf numFmtId="10" fontId="0" fillId="2" borderId="0" xfId="2" applyNumberFormat="1" applyFont="1" applyFill="1"/>
    <xf numFmtId="43" fontId="0" fillId="2" borderId="0" xfId="1" applyFont="1" applyFill="1"/>
    <xf numFmtId="165" fontId="0" fillId="2" borderId="0" xfId="0" applyNumberFormat="1" applyFill="1"/>
    <xf numFmtId="168" fontId="0" fillId="2" borderId="0" xfId="2" applyNumberFormat="1" applyFont="1" applyFill="1"/>
    <xf numFmtId="165" fontId="2" fillId="2" borderId="0" xfId="0" applyNumberFormat="1" applyFont="1" applyFill="1"/>
    <xf numFmtId="164" fontId="2" fillId="2" borderId="0" xfId="0" applyNumberFormat="1" applyFont="1" applyFill="1"/>
    <xf numFmtId="168" fontId="2" fillId="2" borderId="0" xfId="2" applyNumberFormat="1" applyFont="1" applyFill="1"/>
    <xf numFmtId="168" fontId="0" fillId="2" borderId="0" xfId="0" applyNumberFormat="1" applyFill="1"/>
    <xf numFmtId="165" fontId="1" fillId="2" borderId="0" xfId="1" applyNumberFormat="1" applyFont="1" applyFill="1"/>
    <xf numFmtId="164" fontId="14" fillId="2" borderId="15" xfId="1" applyNumberFormat="1" applyFont="1" applyFill="1" applyBorder="1"/>
    <xf numFmtId="164" fontId="12" fillId="2" borderId="2" xfId="1" applyNumberFormat="1" applyFont="1" applyFill="1" applyBorder="1"/>
    <xf numFmtId="164" fontId="14" fillId="2" borderId="2" xfId="1" applyNumberFormat="1" applyFont="1" applyFill="1" applyBorder="1"/>
    <xf numFmtId="164" fontId="12" fillId="2" borderId="15" xfId="1" applyNumberFormat="1" applyFont="1" applyFill="1" applyBorder="1"/>
    <xf numFmtId="164" fontId="14" fillId="2" borderId="16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/>
    </xf>
    <xf numFmtId="167" fontId="0" fillId="2" borderId="0" xfId="1" applyNumberFormat="1" applyFont="1" applyFill="1"/>
    <xf numFmtId="0" fontId="4" fillId="2" borderId="2" xfId="0" applyFont="1" applyFill="1" applyBorder="1" applyAlignment="1">
      <alignment horizontal="justify" wrapText="1"/>
    </xf>
    <xf numFmtId="0" fontId="6" fillId="2" borderId="6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3" fillId="2" borderId="0" xfId="3" applyFill="1"/>
    <xf numFmtId="0" fontId="3" fillId="2" borderId="0" xfId="3" applyFont="1" applyFill="1"/>
    <xf numFmtId="43" fontId="0" fillId="2" borderId="0" xfId="0" applyNumberFormat="1" applyFill="1"/>
    <xf numFmtId="0" fontId="9" fillId="2" borderId="23" xfId="0" applyFont="1" applyFill="1" applyBorder="1" applyAlignment="1">
      <alignment horizontal="justify" wrapText="1"/>
    </xf>
    <xf numFmtId="0" fontId="4" fillId="2" borderId="2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64" fontId="0" fillId="2" borderId="0" xfId="0" applyNumberFormat="1" applyFill="1"/>
    <xf numFmtId="9" fontId="0" fillId="2" borderId="0" xfId="0" applyNumberFormat="1" applyFill="1"/>
    <xf numFmtId="170" fontId="0" fillId="2" borderId="0" xfId="2" applyNumberFormat="1" applyFont="1" applyFill="1"/>
    <xf numFmtId="166" fontId="2" fillId="2" borderId="0" xfId="0" applyNumberFormat="1" applyFont="1" applyFill="1"/>
    <xf numFmtId="170" fontId="0" fillId="2" borderId="0" xfId="0" applyNumberFormat="1" applyFill="1"/>
    <xf numFmtId="170" fontId="2" fillId="2" borderId="0" xfId="2" applyNumberFormat="1" applyFont="1" applyFill="1"/>
    <xf numFmtId="172" fontId="0" fillId="2" borderId="0" xfId="0" applyNumberFormat="1" applyFill="1"/>
    <xf numFmtId="172" fontId="2" fillId="2" borderId="0" xfId="0" applyNumberFormat="1" applyFont="1" applyFill="1"/>
    <xf numFmtId="172" fontId="0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167" fontId="3" fillId="2" borderId="0" xfId="6" applyFont="1" applyFill="1" applyBorder="1" applyAlignment="1">
      <alignment horizontal="justify" wrapText="1"/>
    </xf>
    <xf numFmtId="167" fontId="18" fillId="2" borderId="0" xfId="6" applyFont="1" applyFill="1" applyBorder="1" applyAlignment="1">
      <alignment horizontal="justify" wrapText="1"/>
    </xf>
    <xf numFmtId="0" fontId="8" fillId="2" borderId="0" xfId="0" applyFont="1" applyFill="1" applyBorder="1" applyAlignment="1">
      <alignment horizontal="center"/>
    </xf>
    <xf numFmtId="164" fontId="2" fillId="2" borderId="0" xfId="1" applyNumberFormat="1" applyFont="1" applyFill="1"/>
    <xf numFmtId="0" fontId="6" fillId="2" borderId="14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169" fontId="14" fillId="2" borderId="1" xfId="0" applyNumberFormat="1" applyFont="1" applyFill="1" applyBorder="1" applyAlignment="1">
      <alignment horizontal="center" vertical="center"/>
    </xf>
    <xf numFmtId="10" fontId="4" fillId="2" borderId="14" xfId="2" applyNumberFormat="1" applyFont="1" applyFill="1" applyBorder="1" applyAlignment="1">
      <alignment wrapText="1"/>
    </xf>
    <xf numFmtId="10" fontId="4" fillId="2" borderId="18" xfId="2" applyNumberFormat="1" applyFont="1" applyFill="1" applyBorder="1" applyAlignment="1">
      <alignment wrapText="1"/>
    </xf>
    <xf numFmtId="169" fontId="14" fillId="2" borderId="7" xfId="0" applyNumberFormat="1" applyFont="1" applyFill="1" applyBorder="1" applyAlignment="1">
      <alignment horizontal="center" vertical="center"/>
    </xf>
    <xf numFmtId="173" fontId="0" fillId="2" borderId="0" xfId="2" applyNumberFormat="1" applyFont="1" applyFill="1"/>
    <xf numFmtId="164" fontId="20" fillId="2" borderId="3" xfId="1" applyNumberFormat="1" applyFont="1" applyFill="1" applyBorder="1"/>
    <xf numFmtId="164" fontId="13" fillId="2" borderId="15" xfId="1" applyNumberFormat="1" applyFont="1" applyFill="1" applyBorder="1"/>
    <xf numFmtId="164" fontId="12" fillId="2" borderId="0" xfId="1" applyNumberFormat="1" applyFont="1" applyFill="1" applyAlignment="1"/>
    <xf numFmtId="43" fontId="12" fillId="2" borderId="0" xfId="1" applyFont="1" applyFill="1" applyAlignment="1"/>
    <xf numFmtId="0" fontId="0" fillId="2" borderId="0" xfId="0" applyFill="1" applyAlignment="1"/>
    <xf numFmtId="173" fontId="0" fillId="2" borderId="0" xfId="0" applyNumberFormat="1" applyFill="1" applyAlignment="1"/>
    <xf numFmtId="43" fontId="0" fillId="2" borderId="0" xfId="1" applyFont="1" applyFill="1" applyAlignment="1"/>
    <xf numFmtId="9" fontId="0" fillId="2" borderId="0" xfId="0" applyNumberFormat="1" applyFill="1" applyAlignment="1"/>
    <xf numFmtId="167" fontId="4" fillId="2" borderId="3" xfId="6" applyFont="1" applyFill="1" applyBorder="1" applyAlignment="1">
      <alignment horizontal="justify" wrapText="1"/>
    </xf>
    <xf numFmtId="167" fontId="4" fillId="2" borderId="15" xfId="6" applyFont="1" applyFill="1" applyBorder="1" applyAlignment="1">
      <alignment horizontal="justify" wrapText="1"/>
    </xf>
    <xf numFmtId="167" fontId="4" fillId="2" borderId="19" xfId="6" applyFont="1" applyFill="1" applyBorder="1" applyAlignment="1">
      <alignment horizontal="justify" wrapText="1"/>
    </xf>
    <xf numFmtId="167" fontId="4" fillId="2" borderId="4" xfId="6" applyFont="1" applyFill="1" applyBorder="1" applyAlignment="1">
      <alignment horizontal="justify" wrapText="1"/>
    </xf>
    <xf numFmtId="167" fontId="4" fillId="2" borderId="16" xfId="6" applyFont="1" applyFill="1" applyBorder="1" applyAlignment="1">
      <alignment horizontal="justify" wrapText="1"/>
    </xf>
    <xf numFmtId="167" fontId="4" fillId="2" borderId="20" xfId="6" applyFont="1" applyFill="1" applyBorder="1" applyAlignment="1">
      <alignment horizontal="justify" wrapText="1"/>
    </xf>
    <xf numFmtId="0" fontId="4" fillId="2" borderId="2" xfId="0" applyFont="1" applyFill="1" applyBorder="1" applyAlignment="1">
      <alignment wrapText="1"/>
    </xf>
    <xf numFmtId="10" fontId="4" fillId="2" borderId="3" xfId="2" applyNumberFormat="1" applyFont="1" applyFill="1" applyBorder="1" applyAlignment="1">
      <alignment wrapText="1"/>
    </xf>
    <xf numFmtId="10" fontId="4" fillId="2" borderId="15" xfId="2" applyNumberFormat="1" applyFont="1" applyFill="1" applyBorder="1" applyAlignment="1">
      <alignment wrapText="1"/>
    </xf>
    <xf numFmtId="10" fontId="4" fillId="2" borderId="19" xfId="2" applyNumberFormat="1" applyFont="1" applyFill="1" applyBorder="1" applyAlignment="1">
      <alignment wrapText="1"/>
    </xf>
    <xf numFmtId="43" fontId="4" fillId="2" borderId="4" xfId="1" applyFont="1" applyFill="1" applyBorder="1" applyAlignment="1">
      <alignment wrapText="1"/>
    </xf>
    <xf numFmtId="43" fontId="4" fillId="2" borderId="20" xfId="1" applyFont="1" applyFill="1" applyBorder="1" applyAlignment="1">
      <alignment wrapText="1"/>
    </xf>
    <xf numFmtId="43" fontId="4" fillId="2" borderId="3" xfId="1" applyFont="1" applyFill="1" applyBorder="1" applyAlignment="1">
      <alignment horizontal="center" wrapText="1"/>
    </xf>
    <xf numFmtId="43" fontId="4" fillId="2" borderId="15" xfId="1" applyFont="1" applyFill="1" applyBorder="1" applyAlignment="1">
      <alignment horizontal="center" wrapText="1"/>
    </xf>
    <xf numFmtId="43" fontId="4" fillId="2" borderId="19" xfId="1" applyFont="1" applyFill="1" applyBorder="1" applyAlignment="1">
      <alignment horizontal="center" wrapText="1"/>
    </xf>
    <xf numFmtId="171" fontId="4" fillId="2" borderId="3" xfId="1" applyNumberFormat="1" applyFont="1" applyFill="1" applyBorder="1" applyAlignment="1">
      <alignment horizontal="center" wrapText="1"/>
    </xf>
    <xf numFmtId="171" fontId="4" fillId="2" borderId="16" xfId="1" applyNumberFormat="1" applyFont="1" applyFill="1" applyBorder="1" applyAlignment="1">
      <alignment horizontal="center" wrapText="1"/>
    </xf>
    <xf numFmtId="171" fontId="4" fillId="2" borderId="20" xfId="1" applyNumberFormat="1" applyFont="1" applyFill="1" applyBorder="1" applyAlignment="1">
      <alignment horizontal="center" wrapText="1"/>
    </xf>
    <xf numFmtId="43" fontId="4" fillId="2" borderId="12" xfId="1" applyFont="1" applyFill="1" applyBorder="1"/>
    <xf numFmtId="43" fontId="4" fillId="2" borderId="17" xfId="1" applyFont="1" applyFill="1" applyBorder="1"/>
    <xf numFmtId="43" fontId="4" fillId="2" borderId="21" xfId="1" applyFont="1" applyFill="1" applyBorder="1"/>
    <xf numFmtId="43" fontId="4" fillId="2" borderId="3" xfId="1" applyFont="1" applyFill="1" applyBorder="1" applyAlignment="1">
      <alignment wrapText="1"/>
    </xf>
    <xf numFmtId="43" fontId="4" fillId="2" borderId="15" xfId="1" applyFont="1" applyFill="1" applyBorder="1" applyAlignment="1">
      <alignment wrapText="1"/>
    </xf>
    <xf numFmtId="43" fontId="4" fillId="2" borderId="19" xfId="1" applyFont="1" applyFill="1" applyBorder="1" applyAlignment="1">
      <alignment wrapText="1"/>
    </xf>
    <xf numFmtId="165" fontId="4" fillId="2" borderId="3" xfId="1" applyNumberFormat="1" applyFont="1" applyFill="1" applyBorder="1" applyAlignment="1">
      <alignment horizontal="center" wrapText="1"/>
    </xf>
    <xf numFmtId="165" fontId="4" fillId="2" borderId="15" xfId="1" applyNumberFormat="1" applyFont="1" applyFill="1" applyBorder="1" applyAlignment="1">
      <alignment horizontal="center" wrapText="1"/>
    </xf>
    <xf numFmtId="165" fontId="4" fillId="2" borderId="19" xfId="1" applyNumberFormat="1" applyFont="1" applyFill="1" applyBorder="1" applyAlignment="1">
      <alignment horizontal="center" wrapText="1"/>
    </xf>
    <xf numFmtId="10" fontId="4" fillId="2" borderId="3" xfId="2" applyNumberFormat="1" applyFont="1" applyFill="1" applyBorder="1" applyAlignment="1">
      <alignment horizontal="right" wrapText="1"/>
    </xf>
    <xf numFmtId="0" fontId="23" fillId="2" borderId="8" xfId="0" applyFont="1" applyFill="1" applyBorder="1" applyAlignment="1">
      <alignment horizontal="justify" wrapText="1"/>
    </xf>
    <xf numFmtId="0" fontId="23" fillId="2" borderId="9" xfId="0" applyFont="1" applyFill="1" applyBorder="1" applyAlignment="1">
      <alignment horizontal="justify" wrapText="1"/>
    </xf>
    <xf numFmtId="0" fontId="23" fillId="2" borderId="22" xfId="0" applyFont="1" applyFill="1" applyBorder="1" applyAlignment="1">
      <alignment horizontal="justify" wrapText="1"/>
    </xf>
    <xf numFmtId="0" fontId="3" fillId="2" borderId="9" xfId="0" applyFont="1" applyFill="1" applyBorder="1" applyAlignment="1">
      <alignment horizontal="justify" wrapText="1"/>
    </xf>
    <xf numFmtId="0" fontId="3" fillId="2" borderId="10" xfId="0" applyFont="1" applyFill="1" applyBorder="1" applyAlignment="1">
      <alignment horizontal="justify" wrapText="1"/>
    </xf>
    <xf numFmtId="0" fontId="3" fillId="2" borderId="11" xfId="0" applyFont="1" applyFill="1" applyBorder="1" applyAlignment="1">
      <alignment horizontal="justify" wrapText="1"/>
    </xf>
    <xf numFmtId="0" fontId="13" fillId="2" borderId="0" xfId="0" applyFont="1" applyFill="1" applyAlignment="1">
      <alignment horizontal="right"/>
    </xf>
    <xf numFmtId="43" fontId="13" fillId="2" borderId="0" xfId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164" fontId="2" fillId="2" borderId="2" xfId="0" applyNumberFormat="1" applyFont="1" applyFill="1" applyBorder="1"/>
    <xf numFmtId="0" fontId="2" fillId="2" borderId="3" xfId="0" applyFont="1" applyFill="1" applyBorder="1" applyAlignment="1">
      <alignment horizontal="right"/>
    </xf>
    <xf numFmtId="164" fontId="2" fillId="2" borderId="3" xfId="0" applyNumberFormat="1" applyFont="1" applyFill="1" applyBorder="1"/>
    <xf numFmtId="0" fontId="0" fillId="2" borderId="3" xfId="0" applyFill="1" applyBorder="1" applyAlignment="1">
      <alignment horizontal="right"/>
    </xf>
    <xf numFmtId="9" fontId="0" fillId="2" borderId="3" xfId="0" applyNumberFormat="1" applyFill="1" applyBorder="1"/>
    <xf numFmtId="10" fontId="0" fillId="2" borderId="3" xfId="2" applyNumberFormat="1" applyFont="1" applyFill="1" applyBorder="1"/>
    <xf numFmtId="165" fontId="0" fillId="2" borderId="3" xfId="0" applyNumberFormat="1" applyFill="1" applyBorder="1"/>
    <xf numFmtId="165" fontId="2" fillId="2" borderId="3" xfId="0" applyNumberFormat="1" applyFont="1" applyFill="1" applyBorder="1"/>
    <xf numFmtId="168" fontId="0" fillId="2" borderId="3" xfId="0" applyNumberFormat="1" applyFill="1" applyBorder="1"/>
    <xf numFmtId="165" fontId="1" fillId="2" borderId="3" xfId="1" applyNumberFormat="1" applyFont="1" applyFill="1" applyBorder="1"/>
    <xf numFmtId="43" fontId="0" fillId="2" borderId="3" xfId="1" applyFont="1" applyFill="1" applyBorder="1"/>
    <xf numFmtId="164" fontId="2" fillId="2" borderId="3" xfId="1" applyNumberFormat="1" applyFont="1" applyFill="1" applyBorder="1"/>
    <xf numFmtId="0" fontId="0" fillId="2" borderId="4" xfId="0" applyFill="1" applyBorder="1" applyAlignment="1">
      <alignment horizontal="right"/>
    </xf>
    <xf numFmtId="43" fontId="0" fillId="2" borderId="4" xfId="1" applyFont="1" applyFill="1" applyBorder="1"/>
    <xf numFmtId="0" fontId="2" fillId="2" borderId="4" xfId="0" applyFont="1" applyFill="1" applyBorder="1" applyAlignment="1">
      <alignment horizontal="right"/>
    </xf>
    <xf numFmtId="164" fontId="2" fillId="2" borderId="4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168" fontId="2" fillId="2" borderId="4" xfId="2" applyNumberFormat="1" applyFont="1" applyFill="1" applyBorder="1"/>
    <xf numFmtId="165" fontId="0" fillId="2" borderId="2" xfId="0" applyNumberFormat="1" applyFill="1" applyBorder="1"/>
    <xf numFmtId="165" fontId="0" fillId="2" borderId="4" xfId="0" applyNumberFormat="1" applyFill="1" applyBorder="1"/>
    <xf numFmtId="168" fontId="0" fillId="2" borderId="2" xfId="2" applyNumberFormat="1" applyFont="1" applyFill="1" applyBorder="1"/>
    <xf numFmtId="165" fontId="2" fillId="2" borderId="4" xfId="0" applyNumberFormat="1" applyFont="1" applyFill="1" applyBorder="1"/>
    <xf numFmtId="167" fontId="0" fillId="2" borderId="4" xfId="1" applyNumberFormat="1" applyFont="1" applyFill="1" applyBorder="1"/>
    <xf numFmtId="10" fontId="0" fillId="2" borderId="0" xfId="1" applyNumberFormat="1" applyFont="1" applyFill="1"/>
    <xf numFmtId="164" fontId="0" fillId="2" borderId="0" xfId="1" applyNumberFormat="1" applyFont="1" applyFill="1"/>
    <xf numFmtId="10" fontId="0" fillId="2" borderId="2" xfId="2" applyNumberFormat="1" applyFont="1" applyFill="1" applyBorder="1"/>
    <xf numFmtId="9" fontId="0" fillId="2" borderId="0" xfId="2" applyFont="1" applyFill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4" fillId="2" borderId="2" xfId="0" applyFont="1" applyFill="1" applyBorder="1" applyAlignment="1">
      <alignment horizontal="right"/>
    </xf>
    <xf numFmtId="0" fontId="24" fillId="2" borderId="3" xfId="0" applyFont="1" applyFill="1" applyBorder="1" applyAlignment="1">
      <alignment horizontal="right"/>
    </xf>
    <xf numFmtId="0" fontId="25" fillId="2" borderId="4" xfId="0" applyFont="1" applyFill="1" applyBorder="1" applyAlignment="1">
      <alignment horizontal="right"/>
    </xf>
    <xf numFmtId="10" fontId="4" fillId="2" borderId="19" xfId="2" applyNumberFormat="1" applyFont="1" applyFill="1" applyBorder="1" applyAlignment="1">
      <alignment horizontal="right" wrapText="1"/>
    </xf>
    <xf numFmtId="43" fontId="24" fillId="2" borderId="0" xfId="1" applyFont="1" applyFill="1"/>
    <xf numFmtId="0" fontId="26" fillId="2" borderId="0" xfId="0" applyFont="1" applyFill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22" fillId="2" borderId="27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19" fillId="2" borderId="0" xfId="1" applyNumberFormat="1" applyFont="1" applyFill="1" applyBorder="1" applyAlignment="1">
      <alignment horizontal="center" vertical="center"/>
    </xf>
    <xf numFmtId="164" fontId="15" fillId="2" borderId="5" xfId="1" applyNumberFormat="1" applyFont="1" applyFill="1" applyBorder="1" applyAlignment="1">
      <alignment horizontal="center"/>
    </xf>
  </cellXfs>
  <cellStyles count="7">
    <cellStyle name="Hiperlink 2" xfId="4" xr:uid="{00000000-0005-0000-0000-000000000000}"/>
    <cellStyle name="Normal" xfId="0" builtinId="0"/>
    <cellStyle name="Normal 2" xfId="3" xr:uid="{00000000-0005-0000-0000-000002000000}"/>
    <cellStyle name="Porcentagem" xfId="2" builtinId="5"/>
    <cellStyle name="Porcentagem 2" xfId="5" xr:uid="{00000000-0005-0000-0000-000004000000}"/>
    <cellStyle name="Vírgula" xfId="1" builtinId="3"/>
    <cellStyle name="Vírgula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tabSelected="1" zoomScaleNormal="100" workbookViewId="0">
      <selection activeCell="G21" sqref="G21"/>
    </sheetView>
  </sheetViews>
  <sheetFormatPr defaultRowHeight="14.4" x14ac:dyDescent="0.3"/>
  <cols>
    <col min="1" max="1" width="3" customWidth="1"/>
    <col min="2" max="2" width="23.6640625" customWidth="1"/>
    <col min="3" max="5" width="9.6640625" customWidth="1"/>
    <col min="6" max="6" width="23.6640625" customWidth="1"/>
    <col min="7" max="7" width="9.6640625" customWidth="1"/>
    <col min="8" max="8" width="11.44140625" customWidth="1"/>
    <col min="9" max="9" width="9.6640625" customWidth="1"/>
    <col min="10" max="10" width="3.44140625" customWidth="1"/>
    <col min="11" max="11" width="4.33203125" customWidth="1"/>
    <col min="12" max="12" width="3.44140625" customWidth="1"/>
    <col min="13" max="13" width="31.5546875" customWidth="1"/>
    <col min="14" max="14" width="30.5546875" customWidth="1"/>
    <col min="15" max="17" width="10.6640625" customWidth="1"/>
    <col min="18" max="18" width="5.44140625" customWidth="1"/>
    <col min="19" max="19" width="5.6640625" customWidth="1"/>
    <col min="20" max="20" width="9" customWidth="1"/>
    <col min="21" max="21" width="9.33203125" customWidth="1"/>
    <col min="22" max="22" width="9.44140625" customWidth="1"/>
  </cols>
  <sheetData>
    <row r="1" spans="1:2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7.399999999999999" x14ac:dyDescent="0.3">
      <c r="A2" s="2"/>
      <c r="B2" s="167" t="s">
        <v>106</v>
      </c>
      <c r="C2" s="167"/>
      <c r="D2" s="167"/>
      <c r="E2" s="167"/>
      <c r="F2" s="167"/>
      <c r="G2" s="167"/>
      <c r="H2" s="167"/>
      <c r="I2" s="16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">
      <c r="A3" s="2"/>
      <c r="B3" s="168" t="s">
        <v>80</v>
      </c>
      <c r="C3" s="168"/>
      <c r="D3" s="168"/>
      <c r="E3" s="168"/>
      <c r="F3" s="168"/>
      <c r="G3" s="168"/>
      <c r="H3" s="168"/>
      <c r="I3" s="16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3.4" thickBot="1" x14ac:dyDescent="0.45">
      <c r="A4" s="2"/>
      <c r="B4" s="47" t="s">
        <v>0</v>
      </c>
      <c r="C4" s="76" t="s">
        <v>74</v>
      </c>
      <c r="D4" s="76" t="s">
        <v>58</v>
      </c>
      <c r="E4" s="76" t="s">
        <v>79</v>
      </c>
      <c r="F4" s="47" t="s">
        <v>1</v>
      </c>
      <c r="G4" s="76" t="s">
        <v>74</v>
      </c>
      <c r="H4" s="76" t="s">
        <v>58</v>
      </c>
      <c r="I4" s="76" t="s">
        <v>79</v>
      </c>
      <c r="J4" s="2"/>
      <c r="K4" s="2"/>
      <c r="L4" s="2"/>
      <c r="M4" s="165" t="s">
        <v>20</v>
      </c>
      <c r="N4" s="165"/>
      <c r="O4" s="165"/>
      <c r="P4" s="165"/>
      <c r="Q4" s="165"/>
      <c r="R4" s="71"/>
      <c r="S4" s="2"/>
      <c r="T4" s="2"/>
      <c r="U4" s="2"/>
      <c r="V4" s="2"/>
    </row>
    <row r="5" spans="1:22" x14ac:dyDescent="0.3">
      <c r="A5" s="2"/>
      <c r="B5" s="15" t="s">
        <v>2</v>
      </c>
      <c r="C5" s="16"/>
      <c r="D5" s="16"/>
      <c r="E5" s="16"/>
      <c r="F5" s="41" t="s">
        <v>2</v>
      </c>
      <c r="G5" s="42"/>
      <c r="H5" s="43"/>
      <c r="I5" s="43"/>
      <c r="J5" s="2"/>
      <c r="K5" s="2"/>
      <c r="L5" s="2"/>
      <c r="M5" s="51" t="s">
        <v>21</v>
      </c>
      <c r="N5" s="52" t="s">
        <v>22</v>
      </c>
      <c r="O5" s="76" t="s">
        <v>74</v>
      </c>
      <c r="P5" s="76" t="s">
        <v>58</v>
      </c>
      <c r="Q5" s="79" t="s">
        <v>79</v>
      </c>
      <c r="R5" s="68"/>
      <c r="S5" s="2"/>
      <c r="T5" s="2"/>
      <c r="U5" s="2"/>
      <c r="V5" s="2"/>
    </row>
    <row r="6" spans="1:22" ht="15.6" x14ac:dyDescent="0.3">
      <c r="A6" s="2"/>
      <c r="B6" s="16" t="s">
        <v>97</v>
      </c>
      <c r="C6" s="16">
        <v>21261</v>
      </c>
      <c r="D6" s="16">
        <v>67308</v>
      </c>
      <c r="E6" s="16">
        <v>86390</v>
      </c>
      <c r="F6" s="44" t="s">
        <v>102</v>
      </c>
      <c r="G6" s="30">
        <f>4975+79+9448</f>
        <v>14502</v>
      </c>
      <c r="H6" s="16">
        <v>37294</v>
      </c>
      <c r="I6" s="16">
        <v>2041</v>
      </c>
      <c r="J6" s="2"/>
      <c r="K6" s="2"/>
      <c r="L6" s="2"/>
      <c r="M6" s="117" t="s">
        <v>53</v>
      </c>
      <c r="N6" s="6"/>
      <c r="O6" s="3"/>
      <c r="P6" s="73"/>
      <c r="Q6" s="11"/>
      <c r="R6" s="68"/>
      <c r="S6" s="2"/>
      <c r="T6" s="2"/>
      <c r="U6" s="2"/>
      <c r="V6" s="2"/>
    </row>
    <row r="7" spans="1:22" ht="15.6" x14ac:dyDescent="0.4">
      <c r="A7" s="2"/>
      <c r="B7" s="16" t="s">
        <v>98</v>
      </c>
      <c r="C7" s="30">
        <v>14701</v>
      </c>
      <c r="D7" s="30">
        <f>29299+8130</f>
        <v>37429</v>
      </c>
      <c r="E7" s="30">
        <v>18750</v>
      </c>
      <c r="F7" s="44" t="s">
        <v>103</v>
      </c>
      <c r="G7" s="20">
        <v>11657</v>
      </c>
      <c r="H7" s="20">
        <v>41712</v>
      </c>
      <c r="I7" s="20">
        <v>14715</v>
      </c>
      <c r="J7" s="2"/>
      <c r="K7" s="2"/>
      <c r="L7" s="2"/>
      <c r="M7" s="120" t="s">
        <v>40</v>
      </c>
      <c r="N7" s="7" t="s">
        <v>23</v>
      </c>
      <c r="O7" s="89"/>
      <c r="P7" s="90"/>
      <c r="Q7" s="91"/>
      <c r="R7" s="70"/>
      <c r="S7" s="2"/>
      <c r="T7" s="2"/>
      <c r="U7" s="2"/>
      <c r="V7" s="2"/>
    </row>
    <row r="8" spans="1:22" ht="15.6" x14ac:dyDescent="0.4">
      <c r="A8" s="2"/>
      <c r="B8" s="16" t="s">
        <v>99</v>
      </c>
      <c r="C8" s="29">
        <v>8724</v>
      </c>
      <c r="D8" s="29">
        <v>2132</v>
      </c>
      <c r="E8" s="29">
        <v>268</v>
      </c>
      <c r="F8" s="44"/>
      <c r="G8" s="19">
        <f>SUM(G6:G7)</f>
        <v>26159</v>
      </c>
      <c r="H8" s="19">
        <f>SUM(H6:H7)</f>
        <v>79006</v>
      </c>
      <c r="I8" s="19">
        <f>SUM(I6:I7)</f>
        <v>16756</v>
      </c>
      <c r="J8" s="2"/>
      <c r="K8" s="2"/>
      <c r="L8" s="2"/>
      <c r="M8" s="120" t="s">
        <v>41</v>
      </c>
      <c r="N8" s="7" t="s">
        <v>24</v>
      </c>
      <c r="O8" s="89"/>
      <c r="P8" s="90"/>
      <c r="Q8" s="91"/>
      <c r="R8" s="70"/>
      <c r="S8" s="2"/>
      <c r="T8" s="2"/>
      <c r="U8" s="2"/>
      <c r="V8" s="2"/>
    </row>
    <row r="9" spans="1:22" x14ac:dyDescent="0.3">
      <c r="A9" s="2"/>
      <c r="B9" s="16"/>
      <c r="C9" s="19">
        <f>SUM(C6:C8)</f>
        <v>44686</v>
      </c>
      <c r="D9" s="19">
        <f>SUM(D6:D8)</f>
        <v>106869</v>
      </c>
      <c r="E9" s="19">
        <f>SUM(E6:E8)</f>
        <v>105408</v>
      </c>
      <c r="F9" s="44"/>
      <c r="G9" s="16"/>
      <c r="H9" s="16"/>
      <c r="I9" s="16"/>
      <c r="J9" s="2"/>
      <c r="K9" s="2"/>
      <c r="L9" s="2"/>
      <c r="M9" s="120" t="s">
        <v>42</v>
      </c>
      <c r="N9" s="7" t="s">
        <v>25</v>
      </c>
      <c r="O9" s="89"/>
      <c r="P9" s="90"/>
      <c r="Q9" s="91"/>
      <c r="R9" s="69"/>
      <c r="S9" s="2"/>
      <c r="T9" s="2"/>
      <c r="U9" s="2"/>
      <c r="V9" s="2"/>
    </row>
    <row r="10" spans="1:22" x14ac:dyDescent="0.3">
      <c r="A10" s="2"/>
      <c r="B10" s="15" t="s">
        <v>3</v>
      </c>
      <c r="C10" s="16"/>
      <c r="D10" s="16"/>
      <c r="E10" s="16"/>
      <c r="F10" s="41" t="s">
        <v>3</v>
      </c>
      <c r="G10" s="16"/>
      <c r="H10" s="19"/>
      <c r="I10" s="19"/>
      <c r="J10" s="2"/>
      <c r="K10" s="2"/>
      <c r="L10" s="2"/>
      <c r="M10" s="121" t="s">
        <v>43</v>
      </c>
      <c r="N10" s="8" t="s">
        <v>26</v>
      </c>
      <c r="O10" s="92"/>
      <c r="P10" s="93"/>
      <c r="Q10" s="94"/>
      <c r="R10" s="69"/>
      <c r="S10" s="2"/>
      <c r="T10" s="2"/>
      <c r="U10" s="2"/>
      <c r="V10" s="2"/>
    </row>
    <row r="11" spans="1:22" ht="15.6" x14ac:dyDescent="0.3">
      <c r="A11" s="2"/>
      <c r="B11" s="81" t="s">
        <v>105</v>
      </c>
      <c r="C11" s="19">
        <v>21152</v>
      </c>
      <c r="D11" s="19">
        <v>8757</v>
      </c>
      <c r="E11" s="19">
        <v>2202</v>
      </c>
      <c r="F11" s="82" t="s">
        <v>104</v>
      </c>
      <c r="G11" s="19">
        <v>149684</v>
      </c>
      <c r="H11" s="19">
        <v>114431</v>
      </c>
      <c r="I11" s="19">
        <v>11705</v>
      </c>
      <c r="J11" s="2"/>
      <c r="K11" s="2"/>
      <c r="L11" s="2"/>
      <c r="M11" s="117" t="s">
        <v>54</v>
      </c>
      <c r="N11" s="9"/>
      <c r="O11" s="89"/>
      <c r="P11" s="90"/>
      <c r="Q11" s="91"/>
      <c r="R11" s="69"/>
      <c r="S11" s="2"/>
      <c r="T11" s="2"/>
      <c r="U11" s="2"/>
      <c r="V11" s="2"/>
    </row>
    <row r="12" spans="1:22" x14ac:dyDescent="0.3">
      <c r="A12" s="2"/>
      <c r="B12" s="16" t="s">
        <v>94</v>
      </c>
      <c r="C12" s="16">
        <v>3566</v>
      </c>
      <c r="D12" s="16">
        <v>170430</v>
      </c>
      <c r="E12" s="16">
        <v>5878</v>
      </c>
      <c r="F12" s="1"/>
      <c r="G12" s="1"/>
      <c r="H12" s="1"/>
      <c r="I12" s="1"/>
      <c r="J12" s="2"/>
      <c r="K12" s="2"/>
      <c r="L12" s="2"/>
      <c r="M12" s="120" t="s">
        <v>34</v>
      </c>
      <c r="N12" s="7" t="s">
        <v>28</v>
      </c>
      <c r="O12" s="89"/>
      <c r="P12" s="90"/>
      <c r="Q12" s="91"/>
      <c r="R12" s="70"/>
      <c r="S12" s="33"/>
      <c r="T12" s="33"/>
      <c r="U12" s="2"/>
      <c r="V12" s="2"/>
    </row>
    <row r="13" spans="1:22" x14ac:dyDescent="0.3">
      <c r="A13" s="2"/>
      <c r="B13" s="16" t="s">
        <v>95</v>
      </c>
      <c r="C13" s="16">
        <v>189745</v>
      </c>
      <c r="D13" s="16">
        <v>27010</v>
      </c>
      <c r="E13" s="16">
        <v>34234</v>
      </c>
      <c r="F13" s="19" t="s">
        <v>4</v>
      </c>
      <c r="G13" s="16"/>
      <c r="H13" s="19"/>
      <c r="I13" s="19"/>
      <c r="J13" s="2"/>
      <c r="K13" s="2"/>
      <c r="L13" s="2"/>
      <c r="M13" s="120" t="s">
        <v>35</v>
      </c>
      <c r="N13" s="7" t="s">
        <v>29</v>
      </c>
      <c r="O13" s="89"/>
      <c r="P13" s="90"/>
      <c r="Q13" s="91"/>
      <c r="R13" s="69"/>
      <c r="S13" s="55"/>
      <c r="T13" s="55"/>
      <c r="U13" s="2"/>
      <c r="V13" s="2"/>
    </row>
    <row r="14" spans="1:22" x14ac:dyDescent="0.3">
      <c r="A14" s="2"/>
      <c r="B14" s="16" t="s">
        <v>96</v>
      </c>
      <c r="C14" s="16">
        <v>3532</v>
      </c>
      <c r="D14" s="16">
        <v>8620</v>
      </c>
      <c r="E14" s="16">
        <v>19775</v>
      </c>
      <c r="F14" s="16" t="s">
        <v>100</v>
      </c>
      <c r="G14" s="16">
        <v>68477</v>
      </c>
      <c r="H14" s="16">
        <v>32144</v>
      </c>
      <c r="I14" s="16">
        <v>36307</v>
      </c>
      <c r="J14" s="2"/>
      <c r="K14" s="2"/>
      <c r="L14" s="2"/>
      <c r="M14" s="120" t="s">
        <v>36</v>
      </c>
      <c r="N14" s="7" t="s">
        <v>30</v>
      </c>
      <c r="O14" s="89"/>
      <c r="P14" s="90"/>
      <c r="Q14" s="91"/>
      <c r="R14" s="69"/>
      <c r="S14" s="2"/>
      <c r="T14" s="2"/>
      <c r="U14" s="2"/>
      <c r="V14" s="2"/>
    </row>
    <row r="15" spans="1:22" ht="15.6" x14ac:dyDescent="0.4">
      <c r="A15" s="2"/>
      <c r="B15" s="16"/>
      <c r="C15" s="16"/>
      <c r="D15" s="16"/>
      <c r="E15" s="16"/>
      <c r="F15" s="16" t="s">
        <v>101</v>
      </c>
      <c r="G15" s="20">
        <v>18361</v>
      </c>
      <c r="H15" s="20">
        <v>96105</v>
      </c>
      <c r="I15" s="20">
        <v>102729</v>
      </c>
      <c r="J15" s="2"/>
      <c r="K15" s="2"/>
      <c r="L15" s="2"/>
      <c r="M15" s="120" t="s">
        <v>37</v>
      </c>
      <c r="N15" s="8" t="s">
        <v>31</v>
      </c>
      <c r="O15" s="89"/>
      <c r="P15" s="90"/>
      <c r="Q15" s="91"/>
      <c r="R15" s="69"/>
      <c r="S15" s="2"/>
      <c r="T15" s="2"/>
      <c r="U15" s="2"/>
      <c r="V15" s="2"/>
    </row>
    <row r="16" spans="1:22" ht="15.6" x14ac:dyDescent="0.3">
      <c r="A16" s="2"/>
      <c r="B16" s="16"/>
      <c r="C16" s="16"/>
      <c r="D16" s="16"/>
      <c r="E16" s="16"/>
      <c r="F16" s="16"/>
      <c r="G16" s="19">
        <f>SUM(G14:G15)</f>
        <v>86838</v>
      </c>
      <c r="H16" s="19">
        <f>SUM(H14:H15)</f>
        <v>128249</v>
      </c>
      <c r="I16" s="19">
        <f>SUM(I14:I15)</f>
        <v>139036</v>
      </c>
      <c r="J16" s="2"/>
      <c r="K16" s="2"/>
      <c r="L16" s="2"/>
      <c r="M16" s="117" t="s">
        <v>55</v>
      </c>
      <c r="N16" s="6"/>
      <c r="O16" s="95"/>
      <c r="P16" s="77"/>
      <c r="Q16" s="78"/>
      <c r="R16" s="69"/>
      <c r="S16" s="2"/>
      <c r="T16" s="2"/>
      <c r="U16" s="2"/>
      <c r="V16" s="2"/>
    </row>
    <row r="17" spans="1:22" ht="15" customHeight="1" x14ac:dyDescent="0.3">
      <c r="A17" s="2"/>
      <c r="B17" s="16"/>
      <c r="C17" s="16"/>
      <c r="D17" s="16"/>
      <c r="E17" s="16"/>
      <c r="F17" s="1"/>
      <c r="G17" s="1"/>
      <c r="H17" s="1"/>
      <c r="I17" s="1"/>
      <c r="J17" s="2"/>
      <c r="K17" s="2"/>
      <c r="L17" s="2"/>
      <c r="M17" s="120" t="s">
        <v>59</v>
      </c>
      <c r="N17" s="7" t="s">
        <v>60</v>
      </c>
      <c r="O17" s="96"/>
      <c r="P17" s="97"/>
      <c r="Q17" s="98"/>
      <c r="R17" s="69"/>
      <c r="S17" s="32"/>
      <c r="T17" s="32"/>
      <c r="U17" s="2"/>
      <c r="V17" s="2"/>
    </row>
    <row r="18" spans="1:22" x14ac:dyDescent="0.3">
      <c r="A18" s="2"/>
      <c r="B18" s="21" t="s">
        <v>18</v>
      </c>
      <c r="C18" s="27">
        <f>SUM(C9:C17)</f>
        <v>262681</v>
      </c>
      <c r="D18" s="27">
        <f>SUM(D9:D17)</f>
        <v>321686</v>
      </c>
      <c r="E18" s="27">
        <f>SUM(E9:E17)</f>
        <v>167497</v>
      </c>
      <c r="F18" s="45" t="s">
        <v>18</v>
      </c>
      <c r="G18" s="27">
        <f>G16+G11+G8</f>
        <v>262681</v>
      </c>
      <c r="H18" s="27">
        <f>H16+H11+H8</f>
        <v>321686</v>
      </c>
      <c r="I18" s="27">
        <f>I16+I11+I8</f>
        <v>167497</v>
      </c>
      <c r="J18" s="2"/>
      <c r="K18" s="2"/>
      <c r="L18" s="2"/>
      <c r="M18" s="120" t="s">
        <v>44</v>
      </c>
      <c r="N18" s="7" t="s">
        <v>61</v>
      </c>
      <c r="O18" s="96"/>
      <c r="P18" s="97"/>
      <c r="Q18" s="98"/>
      <c r="R18" s="69"/>
      <c r="S18" s="32"/>
      <c r="T18" s="32"/>
      <c r="U18" s="2"/>
      <c r="V18" s="2"/>
    </row>
    <row r="19" spans="1:22" x14ac:dyDescent="0.3">
      <c r="A19" s="2"/>
      <c r="B19" s="14"/>
      <c r="C19" s="17"/>
      <c r="D19" s="17"/>
      <c r="E19" s="17"/>
      <c r="F19" s="17"/>
      <c r="G19" s="17"/>
      <c r="H19" s="17"/>
      <c r="I19" s="17"/>
      <c r="J19" s="2"/>
      <c r="K19" s="2"/>
      <c r="L19" s="2"/>
      <c r="M19" s="120" t="s">
        <v>63</v>
      </c>
      <c r="N19" s="7" t="s">
        <v>62</v>
      </c>
      <c r="O19" s="110"/>
      <c r="P19" s="111"/>
      <c r="Q19" s="112"/>
      <c r="R19" s="69"/>
      <c r="S19" s="32"/>
      <c r="T19" s="32"/>
      <c r="U19" s="2"/>
      <c r="V19" s="2"/>
    </row>
    <row r="20" spans="1:22" ht="17.399999999999999" x14ac:dyDescent="0.3">
      <c r="A20" s="2"/>
      <c r="B20" s="28"/>
      <c r="C20" s="28"/>
      <c r="D20" s="28"/>
      <c r="E20" s="28"/>
      <c r="F20" s="2"/>
      <c r="G20" s="2"/>
      <c r="H20" s="2"/>
      <c r="I20" s="2"/>
      <c r="J20" s="2"/>
      <c r="K20" s="2"/>
      <c r="L20" s="2"/>
      <c r="M20" s="120" t="s">
        <v>64</v>
      </c>
      <c r="N20" s="7" t="s">
        <v>65</v>
      </c>
      <c r="O20" s="96"/>
      <c r="P20" s="97"/>
      <c r="Q20" s="98"/>
      <c r="R20" s="69"/>
      <c r="S20" s="32"/>
      <c r="T20" s="32"/>
      <c r="U20" s="2"/>
      <c r="V20" s="2"/>
    </row>
    <row r="21" spans="1:22" ht="15.6" x14ac:dyDescent="0.3">
      <c r="A21" s="2"/>
      <c r="B21" s="169" t="s">
        <v>85</v>
      </c>
      <c r="C21" s="169"/>
      <c r="D21" s="169"/>
      <c r="E21" s="169"/>
      <c r="F21" s="2"/>
      <c r="G21" s="164" t="s">
        <v>144</v>
      </c>
      <c r="H21" s="164" t="s">
        <v>145</v>
      </c>
      <c r="I21" s="164" t="s">
        <v>146</v>
      </c>
      <c r="J21" s="2"/>
      <c r="K21" s="2"/>
      <c r="L21" s="2"/>
      <c r="M21" s="5" t="s">
        <v>66</v>
      </c>
      <c r="N21" s="8" t="s">
        <v>67</v>
      </c>
      <c r="O21" s="99"/>
      <c r="P21" s="99"/>
      <c r="Q21" s="100"/>
      <c r="R21" s="69"/>
      <c r="S21" s="32"/>
      <c r="T21" s="32"/>
      <c r="U21" s="2"/>
      <c r="V21" s="2"/>
    </row>
    <row r="22" spans="1:22" ht="15.6" x14ac:dyDescent="0.3">
      <c r="A22" s="2"/>
      <c r="B22" s="170" t="s">
        <v>80</v>
      </c>
      <c r="C22" s="170"/>
      <c r="D22" s="170"/>
      <c r="E22" s="170"/>
      <c r="F22" s="31"/>
      <c r="G22" s="163"/>
      <c r="H22" s="163"/>
      <c r="I22" s="163"/>
      <c r="J22" s="2"/>
      <c r="K22" s="2"/>
      <c r="L22" s="2"/>
      <c r="M22" s="118" t="s">
        <v>56</v>
      </c>
      <c r="N22" s="13"/>
      <c r="O22" s="116"/>
      <c r="P22" s="116"/>
      <c r="Q22" s="162"/>
      <c r="R22" s="69"/>
      <c r="S22" s="2"/>
      <c r="T22" s="2"/>
      <c r="U22" s="2"/>
      <c r="V22" s="2"/>
    </row>
    <row r="23" spans="1:22" x14ac:dyDescent="0.3">
      <c r="A23" s="2"/>
      <c r="B23" s="48" t="s">
        <v>5</v>
      </c>
      <c r="C23" s="76" t="s">
        <v>74</v>
      </c>
      <c r="D23" s="76" t="s">
        <v>58</v>
      </c>
      <c r="E23" s="76" t="s">
        <v>79</v>
      </c>
      <c r="F23" s="2"/>
      <c r="G23" s="76" t="s">
        <v>74</v>
      </c>
      <c r="H23" s="76" t="s">
        <v>58</v>
      </c>
      <c r="I23" s="76" t="s">
        <v>79</v>
      </c>
      <c r="J23" s="2"/>
      <c r="K23" s="2"/>
      <c r="L23" s="2"/>
      <c r="M23" s="4" t="s">
        <v>38</v>
      </c>
      <c r="N23" s="7" t="s">
        <v>32</v>
      </c>
      <c r="O23" s="101"/>
      <c r="P23" s="102"/>
      <c r="Q23" s="103"/>
      <c r="R23" s="69"/>
      <c r="S23" s="2"/>
      <c r="T23" s="2"/>
      <c r="U23" s="2"/>
      <c r="V23" s="2"/>
    </row>
    <row r="24" spans="1:22" x14ac:dyDescent="0.3">
      <c r="A24" s="2"/>
      <c r="B24" s="19" t="s">
        <v>81</v>
      </c>
      <c r="C24" s="23">
        <v>91153</v>
      </c>
      <c r="D24" s="23">
        <f>215639+3270</f>
        <v>218909</v>
      </c>
      <c r="E24" s="23">
        <v>90272</v>
      </c>
      <c r="F24" s="123" t="s">
        <v>110</v>
      </c>
      <c r="G24" s="83">
        <v>13044</v>
      </c>
      <c r="H24" s="83">
        <v>4920</v>
      </c>
      <c r="I24" s="83">
        <v>694</v>
      </c>
      <c r="J24" s="2"/>
      <c r="K24" s="2"/>
      <c r="L24" s="2"/>
      <c r="M24" s="5" t="s">
        <v>39</v>
      </c>
      <c r="N24" s="8" t="s">
        <v>33</v>
      </c>
      <c r="O24" s="104"/>
      <c r="P24" s="105"/>
      <c r="Q24" s="106"/>
      <c r="R24" s="70"/>
      <c r="S24" s="2"/>
      <c r="T24" s="2"/>
      <c r="U24" s="2"/>
      <c r="V24" s="2"/>
    </row>
    <row r="25" spans="1:22" ht="15.6" x14ac:dyDescent="0.3">
      <c r="A25" s="2"/>
      <c r="B25" s="16" t="s">
        <v>86</v>
      </c>
      <c r="C25" s="24">
        <f>-59439+16000</f>
        <v>-43439</v>
      </c>
      <c r="D25" s="24">
        <f>-10505-120871+3270+10505</f>
        <v>-117601</v>
      </c>
      <c r="E25" s="24">
        <f>-28994-3000</f>
        <v>-31994</v>
      </c>
      <c r="F25" s="124" t="s">
        <v>111</v>
      </c>
      <c r="G25" s="84">
        <v>4</v>
      </c>
      <c r="H25" s="84">
        <v>191</v>
      </c>
      <c r="I25" s="84">
        <v>1134</v>
      </c>
      <c r="J25" s="2"/>
      <c r="K25" s="2"/>
      <c r="L25" s="2"/>
      <c r="M25" s="117" t="s">
        <v>109</v>
      </c>
      <c r="N25" s="6"/>
      <c r="O25" s="50"/>
      <c r="P25" s="74"/>
      <c r="Q25" s="12"/>
      <c r="R25" s="70"/>
      <c r="S25" s="2"/>
      <c r="T25" s="2"/>
      <c r="U25" s="2"/>
      <c r="V25" s="2"/>
    </row>
    <row r="26" spans="1:22" ht="15.6" x14ac:dyDescent="0.4">
      <c r="A26" s="2"/>
      <c r="B26" s="16" t="s">
        <v>87</v>
      </c>
      <c r="C26" s="25">
        <v>-16000</v>
      </c>
      <c r="D26" s="25">
        <v>-10505</v>
      </c>
      <c r="E26" s="25">
        <v>-6144</v>
      </c>
      <c r="F26" s="124" t="s">
        <v>112</v>
      </c>
      <c r="G26" s="84">
        <f>C34/G24</f>
        <v>0.4913370131861392</v>
      </c>
      <c r="H26" s="84">
        <f>D34/H24</f>
        <v>9.2859756097560968</v>
      </c>
      <c r="I26" s="84">
        <f>E34/I24</f>
        <v>19.685878962536023</v>
      </c>
      <c r="J26" s="2"/>
      <c r="K26" s="2"/>
      <c r="L26" s="2"/>
      <c r="M26" s="4" t="s">
        <v>45</v>
      </c>
      <c r="N26" s="7" t="s">
        <v>116</v>
      </c>
      <c r="O26" s="113"/>
      <c r="P26" s="114"/>
      <c r="Q26" s="115"/>
      <c r="R26" s="69"/>
      <c r="S26" s="2"/>
      <c r="T26" s="2"/>
      <c r="U26" s="2"/>
      <c r="V26" s="2"/>
    </row>
    <row r="27" spans="1:22" x14ac:dyDescent="0.3">
      <c r="A27" s="2"/>
      <c r="B27" s="15" t="s">
        <v>82</v>
      </c>
      <c r="C27" s="26">
        <f>SUM(C24:C26)</f>
        <v>31714</v>
      </c>
      <c r="D27" s="26">
        <f>SUM(D24:D26)</f>
        <v>90803</v>
      </c>
      <c r="E27" s="26">
        <f>SUM(E24:E26)</f>
        <v>52134</v>
      </c>
      <c r="F27" s="123" t="s">
        <v>113</v>
      </c>
      <c r="G27" s="87">
        <f>G16/G24</f>
        <v>6.6573137074517019</v>
      </c>
      <c r="H27" s="87">
        <f>H16/H24</f>
        <v>26.066869918699187</v>
      </c>
      <c r="I27" s="87">
        <f>I16/I24</f>
        <v>200.34005763688762</v>
      </c>
      <c r="J27" s="2"/>
      <c r="K27" s="2"/>
      <c r="L27" s="2"/>
      <c r="M27" s="4" t="s">
        <v>46</v>
      </c>
      <c r="N27" s="7" t="s">
        <v>117</v>
      </c>
      <c r="O27" s="113"/>
      <c r="P27" s="114"/>
      <c r="Q27" s="115"/>
      <c r="R27" s="70"/>
      <c r="S27" s="2"/>
      <c r="T27" s="59"/>
      <c r="U27" s="59"/>
      <c r="V27" s="59"/>
    </row>
    <row r="28" spans="1:22" x14ac:dyDescent="0.3">
      <c r="A28" s="2"/>
      <c r="B28" s="16" t="s">
        <v>88</v>
      </c>
      <c r="C28" s="24">
        <f>-3187-3076</f>
        <v>-6263</v>
      </c>
      <c r="D28" s="24">
        <v>-14194</v>
      </c>
      <c r="E28" s="24">
        <v>-17470</v>
      </c>
      <c r="F28" s="123" t="s">
        <v>114</v>
      </c>
      <c r="G28" s="85">
        <v>2.35</v>
      </c>
      <c r="H28" s="85">
        <v>1.21</v>
      </c>
      <c r="I28" s="85">
        <v>1.08</v>
      </c>
      <c r="J28" s="2"/>
      <c r="K28" s="2"/>
      <c r="L28" s="2"/>
      <c r="M28" s="4" t="s">
        <v>47</v>
      </c>
      <c r="N28" s="7" t="s">
        <v>27</v>
      </c>
      <c r="O28" s="113"/>
      <c r="P28" s="114"/>
      <c r="Q28" s="115"/>
      <c r="R28" s="69"/>
      <c r="S28" s="2"/>
      <c r="T28" s="59"/>
      <c r="U28" s="59"/>
      <c r="V28" s="59"/>
    </row>
    <row r="29" spans="1:22" x14ac:dyDescent="0.3">
      <c r="A29" s="2"/>
      <c r="B29" s="16" t="s">
        <v>89</v>
      </c>
      <c r="C29" s="24">
        <v>-844</v>
      </c>
      <c r="D29" s="24">
        <v>-10045</v>
      </c>
      <c r="E29" s="24">
        <v>-13948</v>
      </c>
      <c r="F29" s="123" t="s">
        <v>115</v>
      </c>
      <c r="G29" s="86">
        <v>2.1999999999999999E-2</v>
      </c>
      <c r="H29" s="86">
        <v>2.1999999999999999E-2</v>
      </c>
      <c r="I29" s="86">
        <v>2.1999999999999999E-2</v>
      </c>
      <c r="J29" s="2"/>
      <c r="K29" s="2"/>
      <c r="L29" s="2"/>
      <c r="M29" s="4" t="s">
        <v>48</v>
      </c>
      <c r="N29" s="7" t="s">
        <v>118</v>
      </c>
      <c r="O29" s="113"/>
      <c r="P29" s="114"/>
      <c r="Q29" s="115"/>
      <c r="R29" s="70"/>
      <c r="S29" s="2"/>
      <c r="T29" s="59"/>
      <c r="U29" s="59"/>
      <c r="V29" s="59"/>
    </row>
    <row r="30" spans="1:22" ht="15" thickBot="1" x14ac:dyDescent="0.35">
      <c r="A30" s="2"/>
      <c r="B30" s="18" t="s">
        <v>90</v>
      </c>
      <c r="C30" s="24">
        <f>-11584+1244-1710</f>
        <v>-12050</v>
      </c>
      <c r="D30" s="24">
        <v>-3997</v>
      </c>
      <c r="E30" s="24">
        <v>-700</v>
      </c>
      <c r="F30" s="123" t="s">
        <v>70</v>
      </c>
      <c r="G30" s="86">
        <v>8.2000000000000003E-2</v>
      </c>
      <c r="H30" s="86">
        <v>8.2000000000000003E-2</v>
      </c>
      <c r="I30" s="86">
        <v>8.2000000000000003E-2</v>
      </c>
      <c r="J30" s="2"/>
      <c r="K30" s="2"/>
      <c r="L30" s="2"/>
      <c r="M30" s="4" t="s">
        <v>49</v>
      </c>
      <c r="N30" s="7" t="s">
        <v>51</v>
      </c>
      <c r="O30" s="113"/>
      <c r="P30" s="114"/>
      <c r="Q30" s="115"/>
      <c r="R30" s="70"/>
      <c r="S30" s="2"/>
      <c r="T30" s="59"/>
      <c r="U30" s="59"/>
      <c r="V30" s="59"/>
    </row>
    <row r="31" spans="1:22" ht="16.8" x14ac:dyDescent="0.4">
      <c r="A31" s="2"/>
      <c r="B31" s="16" t="s">
        <v>91</v>
      </c>
      <c r="C31" s="25">
        <v>-2847</v>
      </c>
      <c r="D31" s="25">
        <v>-1650.9999999999982</v>
      </c>
      <c r="E31" s="25">
        <f>-4800+3000</f>
        <v>-1800</v>
      </c>
      <c r="F31" s="123" t="s">
        <v>78</v>
      </c>
      <c r="G31" s="88">
        <v>0.34</v>
      </c>
      <c r="H31" s="88">
        <v>0.25</v>
      </c>
      <c r="I31" s="88">
        <v>0.25</v>
      </c>
      <c r="J31" s="2"/>
      <c r="K31" s="2"/>
      <c r="L31" s="2"/>
      <c r="M31" s="119" t="s">
        <v>57</v>
      </c>
      <c r="N31" s="56"/>
      <c r="O31" s="57"/>
      <c r="P31" s="75"/>
      <c r="Q31" s="58"/>
      <c r="R31" s="69"/>
      <c r="S31" s="2"/>
      <c r="T31" s="59"/>
      <c r="U31" s="59"/>
      <c r="V31" s="59"/>
    </row>
    <row r="32" spans="1:22" ht="15" thickBot="1" x14ac:dyDescent="0.35">
      <c r="A32" s="2"/>
      <c r="B32" s="15" t="s">
        <v>83</v>
      </c>
      <c r="C32" s="26">
        <f>SUM(C27:C31)</f>
        <v>9710</v>
      </c>
      <c r="D32" s="26">
        <f>SUM(D27:D31)</f>
        <v>60916</v>
      </c>
      <c r="E32" s="26">
        <f>SUM(E27:E31)</f>
        <v>18216</v>
      </c>
      <c r="F32" s="2"/>
      <c r="G32" s="2"/>
      <c r="H32" s="2"/>
      <c r="I32" s="2"/>
      <c r="J32" s="2"/>
      <c r="K32" s="2"/>
      <c r="L32" s="2"/>
      <c r="M32" s="122" t="s">
        <v>52</v>
      </c>
      <c r="N32" s="10" t="s">
        <v>50</v>
      </c>
      <c r="O32" s="107"/>
      <c r="P32" s="108"/>
      <c r="Q32" s="109"/>
      <c r="R32" s="69"/>
      <c r="S32" s="2"/>
      <c r="T32" s="59"/>
      <c r="U32" s="59"/>
      <c r="V32" s="59"/>
    </row>
    <row r="33" spans="1:22" ht="15.6" x14ac:dyDescent="0.4">
      <c r="A33" s="2"/>
      <c r="B33" s="81" t="s">
        <v>108</v>
      </c>
      <c r="C33" s="25">
        <f>ROUND(-C32*0.34,0)</f>
        <v>-3301</v>
      </c>
      <c r="D33" s="25">
        <f>ROUND(-D32*0.25,0)</f>
        <v>-15229</v>
      </c>
      <c r="E33" s="25">
        <f>ROUND(-E32*0.25,0)</f>
        <v>-4554</v>
      </c>
      <c r="F33" s="2"/>
      <c r="G33" s="2"/>
      <c r="H33" s="2"/>
      <c r="I33" s="2"/>
      <c r="J33" s="2"/>
      <c r="K33" s="2"/>
      <c r="L33" s="2"/>
      <c r="M33" s="53"/>
      <c r="N33" s="53"/>
      <c r="O33" s="54"/>
      <c r="P33" s="54"/>
      <c r="Q33" s="54"/>
      <c r="R33" s="69"/>
      <c r="S33" s="2"/>
      <c r="T33" s="59"/>
      <c r="U33" s="59"/>
      <c r="V33" s="59"/>
    </row>
    <row r="34" spans="1:22" x14ac:dyDescent="0.3">
      <c r="A34" s="2"/>
      <c r="B34" s="22" t="s">
        <v>84</v>
      </c>
      <c r="C34" s="22">
        <f>C33+C32</f>
        <v>6409</v>
      </c>
      <c r="D34" s="22">
        <f>D33+D32</f>
        <v>45687</v>
      </c>
      <c r="E34" s="22">
        <f>E33+E32</f>
        <v>13662</v>
      </c>
      <c r="F34" s="2"/>
      <c r="G34" s="2"/>
      <c r="H34" s="2"/>
      <c r="I34" s="2"/>
      <c r="J34" s="2"/>
      <c r="K34" s="2"/>
      <c r="L34" s="2"/>
      <c r="M34" s="76" t="s">
        <v>120</v>
      </c>
      <c r="N34" s="76" t="s">
        <v>139</v>
      </c>
      <c r="O34" s="76" t="s">
        <v>74</v>
      </c>
      <c r="P34" s="76" t="s">
        <v>58</v>
      </c>
      <c r="Q34" s="76" t="s">
        <v>79</v>
      </c>
      <c r="R34" s="2"/>
      <c r="S34" s="2"/>
      <c r="T34" s="2"/>
      <c r="U34" s="59"/>
      <c r="V34" s="59"/>
    </row>
    <row r="35" spans="1:22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25" t="s">
        <v>6</v>
      </c>
      <c r="N35" s="154" t="s">
        <v>121</v>
      </c>
      <c r="O35" s="126"/>
      <c r="P35" s="126"/>
      <c r="Q35" s="126"/>
      <c r="R35" s="54"/>
      <c r="S35" s="2"/>
      <c r="T35" s="33"/>
      <c r="U35" s="33"/>
      <c r="V35" s="33"/>
    </row>
    <row r="36" spans="1:22" x14ac:dyDescent="0.3">
      <c r="A36" s="2"/>
      <c r="B36" s="166" t="s">
        <v>107</v>
      </c>
      <c r="C36" s="166"/>
      <c r="D36" s="166"/>
      <c r="E36" s="166"/>
      <c r="F36" s="166"/>
      <c r="G36" s="166"/>
      <c r="H36" s="166"/>
      <c r="I36" s="166"/>
      <c r="J36" s="2"/>
      <c r="K36" s="2"/>
      <c r="L36" s="2"/>
      <c r="M36" s="127" t="s">
        <v>7</v>
      </c>
      <c r="N36" s="155" t="s">
        <v>122</v>
      </c>
      <c r="O36" s="128"/>
      <c r="P36" s="128"/>
      <c r="Q36" s="128"/>
      <c r="R36" s="54"/>
      <c r="S36" s="2"/>
      <c r="T36" s="33"/>
      <c r="U36" s="33"/>
      <c r="V36" s="33"/>
    </row>
    <row r="37" spans="1:22" x14ac:dyDescent="0.3">
      <c r="A37" s="2"/>
      <c r="B37" s="2"/>
      <c r="C37" s="2"/>
      <c r="D37" s="2"/>
      <c r="E37" s="2"/>
      <c r="F37" s="2"/>
      <c r="G37" s="2"/>
      <c r="H37" s="2"/>
      <c r="I37" s="2"/>
      <c r="K37" s="2"/>
      <c r="L37" s="2"/>
      <c r="M37" s="140" t="s">
        <v>68</v>
      </c>
      <c r="N37" s="156" t="s">
        <v>123</v>
      </c>
      <c r="O37" s="141"/>
      <c r="P37" s="141"/>
      <c r="Q37" s="141"/>
      <c r="R37" s="54"/>
      <c r="S37" s="2"/>
      <c r="T37" s="2"/>
      <c r="U37" s="2"/>
      <c r="V37" s="59"/>
    </row>
    <row r="38" spans="1:22" x14ac:dyDescent="0.3">
      <c r="A38" s="2"/>
      <c r="B38" s="2"/>
      <c r="C38" s="80">
        <f>C27/C24</f>
        <v>0.34792052922010247</v>
      </c>
      <c r="D38" s="80">
        <f>D27/D24</f>
        <v>0.41479792973335955</v>
      </c>
      <c r="E38" s="80">
        <f>E27/E24</f>
        <v>0.57752126905352708</v>
      </c>
      <c r="F38" s="2"/>
      <c r="G38" s="76" t="s">
        <v>74</v>
      </c>
      <c r="H38" s="76" t="s">
        <v>58</v>
      </c>
      <c r="I38" s="76" t="s">
        <v>79</v>
      </c>
      <c r="J38" s="2"/>
      <c r="K38" s="2"/>
      <c r="L38" s="2"/>
      <c r="M38" s="142" t="s">
        <v>69</v>
      </c>
      <c r="N38" s="154" t="s">
        <v>124</v>
      </c>
      <c r="O38" s="143"/>
      <c r="P38" s="143"/>
      <c r="Q38" s="143"/>
      <c r="R38" s="54"/>
      <c r="S38" s="2"/>
      <c r="T38" s="2"/>
      <c r="U38" s="2"/>
      <c r="V38" s="59"/>
    </row>
    <row r="39" spans="1:22" x14ac:dyDescent="0.3">
      <c r="A39" s="2"/>
      <c r="B39" s="2"/>
      <c r="C39" s="80">
        <f>C34/C24</f>
        <v>7.0310357311333685E-2</v>
      </c>
      <c r="D39" s="80">
        <f>D34/D24</f>
        <v>0.2087031597604484</v>
      </c>
      <c r="E39" s="80">
        <f>E34/E24</f>
        <v>0.15134260900389931</v>
      </c>
      <c r="F39" s="46" t="s">
        <v>6</v>
      </c>
      <c r="G39" s="37"/>
      <c r="H39" s="37"/>
      <c r="I39" s="37"/>
      <c r="J39" s="2"/>
      <c r="K39" s="2"/>
      <c r="L39" s="2"/>
      <c r="M39" s="129" t="s">
        <v>75</v>
      </c>
      <c r="N39" s="155" t="s">
        <v>125</v>
      </c>
      <c r="O39" s="130"/>
      <c r="P39" s="130"/>
      <c r="Q39" s="130"/>
      <c r="R39" s="54"/>
      <c r="S39" s="2"/>
      <c r="T39" s="2"/>
      <c r="U39" s="2"/>
      <c r="V39" s="59"/>
    </row>
    <row r="40" spans="1:22" x14ac:dyDescent="0.3">
      <c r="A40" s="2"/>
      <c r="B40" s="2"/>
      <c r="C40" s="80">
        <f>C32/C24</f>
        <v>0.10652419558325014</v>
      </c>
      <c r="D40" s="80">
        <f>D32/D24</f>
        <v>0.27827087968059788</v>
      </c>
      <c r="E40" s="80">
        <f>E32/E24</f>
        <v>0.20179014533853243</v>
      </c>
      <c r="F40" s="46" t="s">
        <v>7</v>
      </c>
      <c r="G40" s="37"/>
      <c r="H40" s="37"/>
      <c r="I40" s="37"/>
      <c r="J40" s="2"/>
      <c r="K40" s="2"/>
      <c r="L40" s="2"/>
      <c r="M40" s="129" t="s">
        <v>12</v>
      </c>
      <c r="N40" s="155" t="s">
        <v>126</v>
      </c>
      <c r="O40" s="131"/>
      <c r="P40" s="131"/>
      <c r="Q40" s="131"/>
      <c r="R40" s="2"/>
      <c r="S40" s="2"/>
      <c r="T40" s="2"/>
      <c r="U40" s="2"/>
      <c r="V40" s="59"/>
    </row>
    <row r="41" spans="1:22" x14ac:dyDescent="0.3">
      <c r="A41" s="2"/>
      <c r="B41" s="2"/>
      <c r="C41" s="2"/>
      <c r="D41" s="2"/>
      <c r="E41" s="2"/>
      <c r="F41" s="46" t="s">
        <v>68</v>
      </c>
      <c r="G41" s="37"/>
      <c r="H41" s="37"/>
      <c r="I41" s="37"/>
      <c r="J41" s="2"/>
      <c r="K41" s="2"/>
      <c r="L41" s="2"/>
      <c r="M41" s="129" t="s">
        <v>13</v>
      </c>
      <c r="N41" s="155" t="s">
        <v>127</v>
      </c>
      <c r="O41" s="131"/>
      <c r="P41" s="131"/>
      <c r="Q41" s="131"/>
      <c r="R41" s="2"/>
      <c r="S41" s="2"/>
      <c r="T41" s="2"/>
      <c r="U41" s="2"/>
      <c r="V41" s="2"/>
    </row>
    <row r="42" spans="1:22" x14ac:dyDescent="0.3">
      <c r="A42" s="2"/>
      <c r="B42" s="2"/>
      <c r="C42" s="2"/>
      <c r="D42" s="2"/>
      <c r="E42" s="2"/>
      <c r="F42" s="31" t="s">
        <v>69</v>
      </c>
      <c r="G42" s="2"/>
      <c r="H42" s="2"/>
      <c r="I42" s="2"/>
      <c r="J42" s="2"/>
      <c r="K42" s="2"/>
      <c r="L42" s="2"/>
      <c r="M42" s="140" t="s">
        <v>19</v>
      </c>
      <c r="N42" s="156" t="s">
        <v>128</v>
      </c>
      <c r="O42" s="144"/>
      <c r="P42" s="144"/>
      <c r="Q42" s="144"/>
      <c r="R42" s="2"/>
      <c r="S42" s="2"/>
      <c r="T42" s="2"/>
      <c r="U42" s="2"/>
      <c r="V42" s="2"/>
    </row>
    <row r="43" spans="1:22" x14ac:dyDescent="0.3">
      <c r="A43" s="2"/>
      <c r="B43" s="2"/>
      <c r="C43" s="61"/>
      <c r="D43" s="61"/>
      <c r="E43" s="61"/>
      <c r="F43" s="31" t="s">
        <v>75</v>
      </c>
      <c r="G43" s="60"/>
      <c r="H43" s="60"/>
      <c r="I43" s="60"/>
      <c r="J43" s="2"/>
      <c r="K43" s="2"/>
      <c r="L43" s="2"/>
      <c r="M43" s="142" t="s">
        <v>8</v>
      </c>
      <c r="N43" s="154" t="s">
        <v>129</v>
      </c>
      <c r="O43" s="145"/>
      <c r="P43" s="145"/>
      <c r="Q43" s="145"/>
      <c r="R43" s="2"/>
      <c r="S43" s="2"/>
      <c r="T43" s="2"/>
      <c r="U43" s="2"/>
      <c r="V43" s="2"/>
    </row>
    <row r="44" spans="1:22" x14ac:dyDescent="0.3">
      <c r="A44" s="2"/>
      <c r="B44" s="2"/>
      <c r="C44" s="32"/>
      <c r="D44" s="32"/>
      <c r="E44" s="32"/>
      <c r="F44" s="31" t="s">
        <v>12</v>
      </c>
      <c r="G44" s="32"/>
      <c r="H44" s="32"/>
      <c r="I44" s="32"/>
      <c r="J44" s="2"/>
      <c r="K44" s="2"/>
      <c r="L44" s="2"/>
      <c r="M44" s="129" t="s">
        <v>9</v>
      </c>
      <c r="N44" s="155" t="s">
        <v>130</v>
      </c>
      <c r="O44" s="132"/>
      <c r="P44" s="132"/>
      <c r="Q44" s="132"/>
      <c r="R44" s="2"/>
      <c r="S44" s="2"/>
      <c r="T44" s="2"/>
      <c r="U44" s="2"/>
      <c r="V44" s="2"/>
    </row>
    <row r="45" spans="1:22" x14ac:dyDescent="0.3">
      <c r="A45" s="2"/>
      <c r="B45" s="2"/>
      <c r="C45" s="64"/>
      <c r="D45" s="64"/>
      <c r="E45" s="64"/>
      <c r="F45" s="31" t="s">
        <v>13</v>
      </c>
      <c r="G45" s="32"/>
      <c r="H45" s="32"/>
      <c r="I45" s="32"/>
      <c r="J45" s="2"/>
      <c r="K45" s="2"/>
      <c r="L45" s="2"/>
      <c r="M45" s="127" t="s">
        <v>10</v>
      </c>
      <c r="N45" s="155" t="s">
        <v>131</v>
      </c>
      <c r="O45" s="133"/>
      <c r="P45" s="133"/>
      <c r="Q45" s="133"/>
      <c r="R45" s="2"/>
      <c r="S45" s="2"/>
      <c r="T45" s="2"/>
      <c r="U45" s="2"/>
      <c r="V45" s="2"/>
    </row>
    <row r="46" spans="1:22" x14ac:dyDescent="0.3">
      <c r="A46" s="2"/>
      <c r="B46" s="2"/>
      <c r="C46" s="34"/>
      <c r="D46" s="34"/>
      <c r="E46" s="34"/>
      <c r="F46" s="46" t="s">
        <v>19</v>
      </c>
      <c r="G46" s="38"/>
      <c r="H46" s="38"/>
      <c r="I46" s="38"/>
      <c r="J46" s="2"/>
      <c r="K46" s="2"/>
      <c r="L46" s="2"/>
      <c r="M46" s="138" t="s">
        <v>11</v>
      </c>
      <c r="N46" s="156" t="s">
        <v>132</v>
      </c>
      <c r="O46" s="146"/>
      <c r="P46" s="146"/>
      <c r="Q46" s="146"/>
      <c r="R46" s="2"/>
      <c r="S46" s="2"/>
      <c r="T46" s="2"/>
      <c r="U46" s="2"/>
      <c r="V46" s="2"/>
    </row>
    <row r="47" spans="1:22" x14ac:dyDescent="0.3">
      <c r="A47" s="2"/>
      <c r="B47" s="2"/>
      <c r="C47" s="34"/>
      <c r="D47" s="34"/>
      <c r="E47" s="34"/>
      <c r="F47" s="31" t="s">
        <v>8</v>
      </c>
      <c r="G47" s="34"/>
      <c r="H47" s="34"/>
      <c r="I47" s="34"/>
      <c r="J47" s="2"/>
      <c r="K47" s="2"/>
      <c r="L47" s="2"/>
      <c r="M47" s="159" t="s">
        <v>14</v>
      </c>
      <c r="N47" s="154" t="s">
        <v>133</v>
      </c>
      <c r="O47" s="147"/>
      <c r="P47" s="147"/>
      <c r="Q47" s="147"/>
      <c r="R47" s="2"/>
      <c r="S47" s="2"/>
      <c r="T47" s="2"/>
      <c r="U47" s="2"/>
      <c r="V47" s="2"/>
    </row>
    <row r="48" spans="1:22" x14ac:dyDescent="0.3">
      <c r="A48" s="2"/>
      <c r="B48" s="2"/>
      <c r="C48" s="62"/>
      <c r="D48" s="62"/>
      <c r="E48" s="62"/>
      <c r="F48" s="31" t="s">
        <v>9</v>
      </c>
      <c r="G48" s="34"/>
      <c r="H48" s="34"/>
      <c r="I48" s="34"/>
      <c r="J48" s="2"/>
      <c r="K48" s="2"/>
      <c r="L48" s="2"/>
      <c r="M48" s="129" t="s">
        <v>15</v>
      </c>
      <c r="N48" s="155" t="s">
        <v>143</v>
      </c>
      <c r="O48" s="134"/>
      <c r="P48" s="134"/>
      <c r="Q48" s="134"/>
      <c r="R48" s="2"/>
      <c r="S48" s="2"/>
      <c r="T48" s="2"/>
      <c r="U48" s="2"/>
      <c r="V48" s="2"/>
    </row>
    <row r="49" spans="1:22" x14ac:dyDescent="0.3">
      <c r="A49" s="2"/>
      <c r="B49" s="2"/>
      <c r="C49" s="34"/>
      <c r="D49" s="34"/>
      <c r="E49" s="34"/>
      <c r="F49" s="46" t="s">
        <v>10</v>
      </c>
      <c r="G49" s="36"/>
      <c r="H49" s="36"/>
      <c r="I49" s="36"/>
      <c r="J49" s="2"/>
      <c r="K49" s="2"/>
      <c r="L49" s="2"/>
      <c r="M49" s="129" t="s">
        <v>16</v>
      </c>
      <c r="N49" s="155" t="s">
        <v>134</v>
      </c>
      <c r="O49" s="135"/>
      <c r="P49" s="135"/>
      <c r="Q49" s="135"/>
      <c r="R49" s="2"/>
      <c r="S49" s="2"/>
      <c r="T49" s="2"/>
      <c r="U49" s="2"/>
      <c r="V49" s="2"/>
    </row>
    <row r="50" spans="1:22" x14ac:dyDescent="0.3">
      <c r="A50" s="2"/>
      <c r="B50" s="2"/>
      <c r="C50" s="61"/>
      <c r="D50" s="61"/>
      <c r="E50" s="61"/>
      <c r="F50" s="31" t="s">
        <v>11</v>
      </c>
      <c r="G50" s="34"/>
      <c r="H50" s="34"/>
      <c r="I50" s="34"/>
      <c r="J50" s="2"/>
      <c r="K50" s="2"/>
      <c r="L50" s="2"/>
      <c r="M50" s="129" t="s">
        <v>71</v>
      </c>
      <c r="N50" s="155" t="s">
        <v>135</v>
      </c>
      <c r="O50" s="135"/>
      <c r="P50" s="135"/>
      <c r="Q50" s="135"/>
      <c r="R50" s="2"/>
      <c r="S50" s="2"/>
      <c r="T50" s="2"/>
      <c r="U50" s="2"/>
      <c r="V50" s="2"/>
    </row>
    <row r="51" spans="1:22" x14ac:dyDescent="0.3">
      <c r="A51" s="2"/>
      <c r="B51" s="2"/>
      <c r="C51" s="63"/>
      <c r="D51" s="63"/>
      <c r="E51" s="63"/>
      <c r="F51" s="31" t="s">
        <v>14</v>
      </c>
      <c r="G51" s="35"/>
      <c r="H51" s="35"/>
      <c r="I51" s="35"/>
      <c r="J51" s="2"/>
      <c r="K51" s="2"/>
      <c r="L51" s="2"/>
      <c r="M51" s="138" t="s">
        <v>76</v>
      </c>
      <c r="N51" s="156" t="s">
        <v>136</v>
      </c>
      <c r="O51" s="148"/>
      <c r="P51" s="148"/>
      <c r="Q51" s="148"/>
      <c r="R51" s="2"/>
      <c r="S51" s="2"/>
      <c r="T51" s="2"/>
      <c r="U51" s="2"/>
      <c r="V51" s="2"/>
    </row>
    <row r="52" spans="1:22" x14ac:dyDescent="0.3">
      <c r="A52" s="2"/>
      <c r="B52" s="2"/>
      <c r="C52" s="65"/>
      <c r="D52" s="65"/>
      <c r="E52" s="65"/>
      <c r="F52" s="31" t="s">
        <v>15</v>
      </c>
      <c r="G52" s="39"/>
      <c r="H52" s="39"/>
      <c r="I52" s="39"/>
      <c r="J52" s="2"/>
      <c r="K52" s="2"/>
      <c r="L52" s="2"/>
      <c r="M52" s="142" t="s">
        <v>72</v>
      </c>
      <c r="N52" s="154" t="s">
        <v>135</v>
      </c>
      <c r="O52" s="145"/>
      <c r="P52" s="145"/>
      <c r="Q52" s="145"/>
      <c r="R52" s="2"/>
      <c r="S52" s="2"/>
      <c r="T52" s="2"/>
      <c r="U52" s="2"/>
      <c r="V52" s="2"/>
    </row>
    <row r="53" spans="1:22" x14ac:dyDescent="0.3">
      <c r="A53" s="2"/>
      <c r="B53" s="2"/>
      <c r="C53" s="67"/>
      <c r="D53" s="67"/>
      <c r="E53" s="67"/>
      <c r="F53" s="31" t="s">
        <v>16</v>
      </c>
      <c r="G53" s="40"/>
      <c r="H53" s="40"/>
      <c r="I53" s="40"/>
      <c r="J53" s="2"/>
      <c r="K53" s="2"/>
      <c r="L53" s="2"/>
      <c r="M53" s="129" t="s">
        <v>17</v>
      </c>
      <c r="N53" s="155" t="s">
        <v>137</v>
      </c>
      <c r="O53" s="136"/>
      <c r="P53" s="136"/>
      <c r="Q53" s="136"/>
      <c r="R53" s="2"/>
      <c r="S53" s="2"/>
      <c r="T53" s="2"/>
      <c r="U53" s="2"/>
      <c r="V53" s="2"/>
    </row>
    <row r="54" spans="1:22" x14ac:dyDescent="0.3">
      <c r="A54" s="2"/>
      <c r="B54" s="2"/>
      <c r="C54" s="66"/>
      <c r="D54" s="66"/>
      <c r="E54" s="66"/>
      <c r="F54" s="31" t="s">
        <v>71</v>
      </c>
      <c r="G54" s="40"/>
      <c r="H54" s="40"/>
      <c r="I54" s="40"/>
      <c r="J54" s="2"/>
      <c r="K54" s="2"/>
      <c r="L54" s="2"/>
      <c r="M54" s="129" t="s">
        <v>77</v>
      </c>
      <c r="N54" s="155" t="s">
        <v>136</v>
      </c>
      <c r="O54" s="137"/>
      <c r="P54" s="137"/>
      <c r="Q54" s="137"/>
      <c r="R54" s="2"/>
      <c r="S54" s="2"/>
      <c r="T54" s="2"/>
      <c r="U54" s="2"/>
      <c r="V54" s="2"/>
    </row>
    <row r="55" spans="1:22" x14ac:dyDescent="0.3">
      <c r="A55" s="2"/>
      <c r="B55" s="2"/>
      <c r="C55" s="59"/>
      <c r="D55" s="59"/>
      <c r="E55" s="59"/>
      <c r="F55" s="31" t="s">
        <v>76</v>
      </c>
      <c r="G55" s="36"/>
      <c r="H55" s="36"/>
      <c r="I55" s="36"/>
      <c r="J55" s="2"/>
      <c r="K55" s="2"/>
      <c r="L55" s="2"/>
      <c r="M55" s="138" t="s">
        <v>73</v>
      </c>
      <c r="N55" s="156" t="s">
        <v>138</v>
      </c>
      <c r="O55" s="149"/>
      <c r="P55" s="149"/>
      <c r="Q55" s="149"/>
      <c r="R55" s="2"/>
      <c r="S55" s="2"/>
      <c r="T55" s="2"/>
      <c r="U55" s="2"/>
      <c r="V55" s="2"/>
    </row>
    <row r="56" spans="1:22" x14ac:dyDescent="0.3">
      <c r="A56" s="2"/>
      <c r="B56" s="2"/>
      <c r="C56" s="33"/>
      <c r="D56" s="33"/>
      <c r="E56" s="33"/>
      <c r="F56" s="31" t="s">
        <v>72</v>
      </c>
      <c r="G56" s="34"/>
      <c r="H56" s="34"/>
      <c r="I56" s="34"/>
      <c r="J56" s="2"/>
      <c r="K56" s="2"/>
      <c r="L56" s="2"/>
      <c r="M56" s="159" t="s">
        <v>92</v>
      </c>
      <c r="N56" s="154" t="s">
        <v>140</v>
      </c>
      <c r="O56" s="152"/>
      <c r="P56" s="152"/>
      <c r="Q56" s="152"/>
      <c r="R56" s="2"/>
      <c r="S56" s="2"/>
      <c r="T56" s="2"/>
      <c r="U56" s="2"/>
      <c r="V56" s="2"/>
    </row>
    <row r="57" spans="1:22" x14ac:dyDescent="0.3">
      <c r="A57" s="2"/>
      <c r="B57" s="2"/>
      <c r="C57" s="33"/>
      <c r="D57" s="33"/>
      <c r="E57" s="33"/>
      <c r="F57" s="31" t="s">
        <v>17</v>
      </c>
      <c r="G57" s="33"/>
      <c r="H57" s="33"/>
      <c r="I57" s="33"/>
      <c r="J57" s="2"/>
      <c r="K57" s="2"/>
      <c r="L57" s="2"/>
      <c r="M57" s="160" t="s">
        <v>93</v>
      </c>
      <c r="N57" s="155" t="s">
        <v>141</v>
      </c>
      <c r="O57" s="136"/>
      <c r="P57" s="136"/>
      <c r="Q57" s="136"/>
      <c r="R57" s="2"/>
      <c r="S57" s="2"/>
      <c r="T57" s="2"/>
      <c r="U57" s="2"/>
      <c r="V57" s="2"/>
    </row>
    <row r="58" spans="1:22" x14ac:dyDescent="0.3">
      <c r="A58" s="2"/>
      <c r="B58" s="2"/>
      <c r="C58" s="33"/>
      <c r="D58" s="33"/>
      <c r="E58" s="33"/>
      <c r="F58" s="31" t="s">
        <v>77</v>
      </c>
      <c r="G58" s="72"/>
      <c r="H58" s="72"/>
      <c r="I58" s="72"/>
      <c r="J58" s="2"/>
      <c r="K58" s="2"/>
      <c r="L58" s="2"/>
      <c r="M58" s="161" t="s">
        <v>119</v>
      </c>
      <c r="N58" s="156" t="s">
        <v>142</v>
      </c>
      <c r="O58" s="139"/>
      <c r="P58" s="139"/>
      <c r="Q58" s="139"/>
      <c r="R58" s="2"/>
      <c r="S58" s="2"/>
      <c r="T58" s="2"/>
      <c r="U58" s="2"/>
      <c r="V58" s="2"/>
    </row>
    <row r="59" spans="1:22" x14ac:dyDescent="0.3">
      <c r="A59" s="2"/>
      <c r="B59" s="2"/>
      <c r="C59" s="59"/>
      <c r="D59" s="59"/>
      <c r="E59" s="59"/>
      <c r="F59" s="31" t="s">
        <v>73</v>
      </c>
      <c r="G59" s="49"/>
      <c r="H59" s="49"/>
      <c r="I59" s="49"/>
      <c r="J59" s="2"/>
      <c r="K59" s="2"/>
      <c r="L59" s="2"/>
      <c r="M59" s="53"/>
      <c r="N59" s="157"/>
      <c r="O59" s="2"/>
      <c r="P59" s="2"/>
      <c r="Q59" s="2"/>
      <c r="R59" s="2"/>
      <c r="S59" s="2"/>
      <c r="T59" s="2"/>
      <c r="U59" s="2"/>
      <c r="V59" s="2"/>
    </row>
    <row r="60" spans="1:22" x14ac:dyDescent="0.3">
      <c r="A60" s="2"/>
      <c r="B60" s="2"/>
      <c r="C60" s="2"/>
      <c r="D60" s="2"/>
      <c r="E60" s="2"/>
      <c r="F60" s="31" t="s">
        <v>92</v>
      </c>
      <c r="G60" s="32"/>
      <c r="H60" s="32"/>
      <c r="I60" s="32"/>
      <c r="J60" s="2"/>
      <c r="K60" s="2"/>
      <c r="L60" s="2"/>
      <c r="M60" s="53"/>
      <c r="N60" s="158"/>
      <c r="R60" s="2"/>
      <c r="S60" s="2"/>
      <c r="T60" s="2"/>
      <c r="U60" s="2"/>
      <c r="V60" s="2"/>
    </row>
    <row r="61" spans="1:22" x14ac:dyDescent="0.3">
      <c r="A61" s="2"/>
      <c r="B61" s="2"/>
      <c r="C61" s="2"/>
      <c r="D61" s="2"/>
      <c r="E61" s="2"/>
      <c r="F61" s="31" t="s">
        <v>93</v>
      </c>
      <c r="G61" s="33"/>
      <c r="H61" s="33"/>
      <c r="I61" s="33"/>
      <c r="J61" s="2"/>
      <c r="K61" s="2"/>
      <c r="L61" s="2"/>
      <c r="M61" s="53"/>
      <c r="N61" s="158"/>
      <c r="R61" s="2"/>
      <c r="S61" s="2"/>
      <c r="T61" s="2"/>
      <c r="U61" s="2"/>
      <c r="V61" s="2"/>
    </row>
    <row r="62" spans="1:22" x14ac:dyDescent="0.3">
      <c r="A62" s="2"/>
      <c r="B62" s="2"/>
      <c r="C62" s="2"/>
      <c r="D62" s="2"/>
      <c r="E62" s="2"/>
      <c r="F62" s="31" t="s">
        <v>119</v>
      </c>
      <c r="G62" s="150"/>
      <c r="H62" s="150"/>
      <c r="I62" s="150"/>
      <c r="J62" s="2"/>
      <c r="K62" s="2"/>
      <c r="L62" s="2"/>
      <c r="N62" s="158"/>
      <c r="R62" s="2"/>
      <c r="S62" s="2"/>
      <c r="T62" s="2"/>
      <c r="U62" s="2"/>
      <c r="V62" s="2"/>
    </row>
    <row r="63" spans="1:22" x14ac:dyDescent="0.3">
      <c r="A63" s="2"/>
      <c r="B63" s="2"/>
      <c r="C63" s="2"/>
      <c r="D63" s="2"/>
      <c r="E63" s="2"/>
      <c r="F63" s="2"/>
      <c r="G63" s="151"/>
      <c r="H63" s="151"/>
      <c r="I63" s="151"/>
      <c r="J63" s="2"/>
      <c r="K63" s="2"/>
      <c r="L63" s="2"/>
      <c r="N63" s="158"/>
      <c r="R63" s="2"/>
      <c r="S63" s="2"/>
      <c r="T63" s="2"/>
      <c r="U63" s="2"/>
      <c r="V63" s="2"/>
    </row>
    <row r="64" spans="1:22" x14ac:dyDescent="0.3">
      <c r="A64" s="2"/>
      <c r="B64" s="2"/>
      <c r="C64" s="2"/>
      <c r="D64" s="2"/>
      <c r="E64" s="2"/>
      <c r="F64" s="2"/>
      <c r="G64" s="153"/>
      <c r="H64" s="153"/>
      <c r="I64" s="153"/>
      <c r="J64" s="2"/>
      <c r="K64" s="2"/>
      <c r="L64" s="2"/>
      <c r="N64" s="158"/>
      <c r="R64" s="2"/>
      <c r="S64" s="2"/>
      <c r="T64" s="2"/>
      <c r="U64" s="2"/>
      <c r="V64" s="2"/>
    </row>
    <row r="65" spans="14:14" x14ac:dyDescent="0.3">
      <c r="N65" s="158"/>
    </row>
    <row r="66" spans="14:14" x14ac:dyDescent="0.3">
      <c r="N66" s="158"/>
    </row>
    <row r="67" spans="14:14" x14ac:dyDescent="0.3">
      <c r="N67" s="158"/>
    </row>
    <row r="68" spans="14:14" x14ac:dyDescent="0.3">
      <c r="N68" s="158"/>
    </row>
    <row r="69" spans="14:14" x14ac:dyDescent="0.3">
      <c r="N69" s="158"/>
    </row>
    <row r="70" spans="14:14" x14ac:dyDescent="0.3">
      <c r="N70" s="158"/>
    </row>
    <row r="71" spans="14:14" x14ac:dyDescent="0.3">
      <c r="N71" s="158"/>
    </row>
    <row r="72" spans="14:14" x14ac:dyDescent="0.3">
      <c r="N72" s="158"/>
    </row>
  </sheetData>
  <mergeCells count="6">
    <mergeCell ref="M4:Q4"/>
    <mergeCell ref="B36:I36"/>
    <mergeCell ref="B2:I2"/>
    <mergeCell ref="B3:I3"/>
    <mergeCell ref="B21:E21"/>
    <mergeCell ref="B22:E2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28DB-58AF-4539-A5EB-B8480FB3C58D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Prova2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</dc:creator>
  <cp:lastModifiedBy>Jose Roberto Kassai</cp:lastModifiedBy>
  <cp:lastPrinted>2018-06-12T19:09:24Z</cp:lastPrinted>
  <dcterms:created xsi:type="dcterms:W3CDTF">2015-05-21T20:37:30Z</dcterms:created>
  <dcterms:modified xsi:type="dcterms:W3CDTF">2022-06-18T19:44:57Z</dcterms:modified>
</cp:coreProperties>
</file>