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.04.28 AUT5808\2022\Análise de investimento em incorporação residencial\"/>
    </mc:Choice>
  </mc:AlternateContent>
  <xr:revisionPtr revIDLastSave="0" documentId="13_ncr:1_{E805BE11-C3BB-403A-AC40-3CF8EDCBEF10}" xr6:coauthVersionLast="47" xr6:coauthVersionMax="47" xr10:uidLastSave="{00000000-0000-0000-0000-000000000000}"/>
  <bookViews>
    <workbookView xWindow="-120" yWindow="-120" windowWidth="15600" windowHeight="11160" activeTab="3" xr2:uid="{E1BB5AA1-AC25-412A-BFFA-450B63E00A3A}"/>
  </bookViews>
  <sheets>
    <sheet name="Original" sheetId="1" r:id="rId1"/>
    <sheet name="$Constr" sheetId="3" r:id="rId2"/>
    <sheet name="Pagamentos" sheetId="2" r:id="rId3"/>
    <sheet name="$Terreno" sheetId="4" r:id="rId4"/>
  </sheets>
  <definedNames>
    <definedName name="_Hlk8423198" localSheetId="0">Original!$B$8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4" l="1"/>
  <c r="J20" i="4"/>
  <c r="I20" i="4"/>
  <c r="G20" i="4"/>
  <c r="T18" i="4"/>
  <c r="T20" i="4" s="1"/>
  <c r="S18" i="4"/>
  <c r="S20" i="4" s="1"/>
  <c r="R18" i="4"/>
  <c r="Q18" i="4"/>
  <c r="Q20" i="4" s="1"/>
  <c r="P18" i="4"/>
  <c r="P20" i="4" s="1"/>
  <c r="O18" i="4"/>
  <c r="O20" i="4" s="1"/>
  <c r="N18" i="4"/>
  <c r="N20" i="4" s="1"/>
  <c r="M18" i="4"/>
  <c r="M20" i="4" s="1"/>
  <c r="L18" i="4"/>
  <c r="K18" i="4"/>
  <c r="K20" i="4" s="1"/>
  <c r="J18" i="4"/>
  <c r="I18" i="4"/>
  <c r="H18" i="4"/>
  <c r="H20" i="4" s="1"/>
  <c r="G18" i="4"/>
  <c r="F18" i="4"/>
  <c r="B15" i="4"/>
  <c r="E15" i="4" s="1"/>
  <c r="F15" i="4" s="1"/>
  <c r="E13" i="4"/>
  <c r="B13" i="4"/>
  <c r="B8" i="4"/>
  <c r="B4" i="4"/>
  <c r="B10" i="4" s="1"/>
  <c r="E1" i="4"/>
  <c r="U18" i="1"/>
  <c r="F18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E19" i="1"/>
  <c r="E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B19" i="1"/>
  <c r="AD19" i="1"/>
  <c r="U19" i="1"/>
  <c r="BC19" i="1"/>
  <c r="L17" i="1"/>
  <c r="BC17" i="1" s="1"/>
  <c r="AF16" i="1"/>
  <c r="AG16" i="1"/>
  <c r="AH16" i="1"/>
  <c r="AI16" i="1"/>
  <c r="AJ16" i="1"/>
  <c r="AK16" i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AE16" i="1"/>
  <c r="AD16" i="1"/>
  <c r="D3" i="2"/>
  <c r="D2" i="2"/>
  <c r="B8" i="1"/>
  <c r="B10" i="3"/>
  <c r="B15" i="1"/>
  <c r="E15" i="1" s="1"/>
  <c r="B4" i="1"/>
  <c r="B6" i="1" s="1"/>
  <c r="B16" i="1" s="1"/>
  <c r="E1" i="1"/>
  <c r="F20" i="4" l="1"/>
  <c r="BC15" i="4"/>
  <c r="BB13" i="4"/>
  <c r="AD13" i="4"/>
  <c r="AD19" i="4"/>
  <c r="E19" i="4"/>
  <c r="B14" i="4"/>
  <c r="E14" i="4" s="1"/>
  <c r="E12" i="4"/>
  <c r="E18" i="4"/>
  <c r="B12" i="4"/>
  <c r="B6" i="4"/>
  <c r="B16" i="4"/>
  <c r="F15" i="1"/>
  <c r="E20" i="1"/>
  <c r="BC18" i="1"/>
  <c r="BC16" i="1"/>
  <c r="E16" i="1"/>
  <c r="B17" i="1"/>
  <c r="E17" i="1" s="1"/>
  <c r="B10" i="1"/>
  <c r="E16" i="4" l="1"/>
  <c r="AD16" i="4" s="1"/>
  <c r="B17" i="4"/>
  <c r="E17" i="4" s="1"/>
  <c r="L17" i="4" s="1"/>
  <c r="AE13" i="4"/>
  <c r="AF13" i="4" s="1"/>
  <c r="AG13" i="4" s="1"/>
  <c r="AH13" i="4" s="1"/>
  <c r="AI13" i="4" s="1"/>
  <c r="AJ13" i="4" s="1"/>
  <c r="AK13" i="4" s="1"/>
  <c r="AL13" i="4" s="1"/>
  <c r="AM13" i="4" s="1"/>
  <c r="AN13" i="4" s="1"/>
  <c r="AO13" i="4" s="1"/>
  <c r="AP13" i="4" s="1"/>
  <c r="AQ13" i="4" s="1"/>
  <c r="AR13" i="4" s="1"/>
  <c r="AS13" i="4" s="1"/>
  <c r="AT13" i="4" s="1"/>
  <c r="AU13" i="4" s="1"/>
  <c r="AV13" i="4" s="1"/>
  <c r="AW13" i="4" s="1"/>
  <c r="AX13" i="4" s="1"/>
  <c r="AY13" i="4" s="1"/>
  <c r="AZ13" i="4" s="1"/>
  <c r="BA13" i="4" s="1"/>
  <c r="BB12" i="4"/>
  <c r="U12" i="4"/>
  <c r="U19" i="4"/>
  <c r="BB14" i="4"/>
  <c r="BC14" i="4" s="1"/>
  <c r="BB19" i="4"/>
  <c r="BC15" i="1"/>
  <c r="BC20" i="1" s="1"/>
  <c r="F20" i="1"/>
  <c r="E22" i="1" s="1"/>
  <c r="E13" i="1"/>
  <c r="B14" i="1"/>
  <c r="E14" i="1" s="1"/>
  <c r="BB14" i="1" s="1"/>
  <c r="BC14" i="1" s="1"/>
  <c r="B13" i="1"/>
  <c r="E12" i="1"/>
  <c r="B12" i="1"/>
  <c r="BB18" i="4" l="1"/>
  <c r="BB20" i="4" s="1"/>
  <c r="BC13" i="4"/>
  <c r="L20" i="4"/>
  <c r="BC17" i="4"/>
  <c r="BC16" i="4"/>
  <c r="AE16" i="4"/>
  <c r="AF16" i="4" s="1"/>
  <c r="AG16" i="4" s="1"/>
  <c r="AH16" i="4" s="1"/>
  <c r="AI16" i="4" s="1"/>
  <c r="AJ16" i="4" s="1"/>
  <c r="AK16" i="4" s="1"/>
  <c r="AL16" i="4" s="1"/>
  <c r="AM16" i="4" s="1"/>
  <c r="AN16" i="4" s="1"/>
  <c r="AO16" i="4" s="1"/>
  <c r="AP16" i="4" s="1"/>
  <c r="AQ16" i="4" s="1"/>
  <c r="AR16" i="4" s="1"/>
  <c r="AS16" i="4" s="1"/>
  <c r="AT16" i="4" s="1"/>
  <c r="AU16" i="4" s="1"/>
  <c r="AV16" i="4" s="1"/>
  <c r="AW16" i="4" s="1"/>
  <c r="AX16" i="4" s="1"/>
  <c r="AY16" i="4" s="1"/>
  <c r="AZ16" i="4" s="1"/>
  <c r="BA16" i="4" s="1"/>
  <c r="BC19" i="4"/>
  <c r="V12" i="4"/>
  <c r="U18" i="4"/>
  <c r="E20" i="4"/>
  <c r="U12" i="1"/>
  <c r="BB12" i="1"/>
  <c r="BB13" i="1"/>
  <c r="AD13" i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C13" i="1"/>
  <c r="U20" i="4" l="1"/>
  <c r="V18" i="4"/>
  <c r="W12" i="4"/>
  <c r="V12" i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C12" i="1"/>
  <c r="W18" i="4" l="1"/>
  <c r="W20" i="4"/>
  <c r="X12" i="4"/>
  <c r="V20" i="4"/>
  <c r="X18" i="4" l="1"/>
  <c r="X20" i="4" s="1"/>
  <c r="Y12" i="4"/>
  <c r="Z12" i="4" l="1"/>
  <c r="Y18" i="4"/>
  <c r="Y20" i="4"/>
  <c r="AA12" i="4" l="1"/>
  <c r="Z18" i="4"/>
  <c r="Z20" i="4" s="1"/>
  <c r="AB12" i="4" l="1"/>
  <c r="AA18" i="4"/>
  <c r="AA20" i="4" s="1"/>
  <c r="AB18" i="4" l="1"/>
  <c r="AB20" i="4" s="1"/>
  <c r="AC12" i="4"/>
  <c r="AD12" i="4" l="1"/>
  <c r="AC18" i="4"/>
  <c r="AC20" i="4" s="1"/>
  <c r="AD18" i="4" l="1"/>
  <c r="AD20" i="4" s="1"/>
  <c r="AE12" i="4"/>
  <c r="AE18" i="4" l="1"/>
  <c r="AF12" i="4"/>
  <c r="AE20" i="4"/>
  <c r="AF18" i="4" l="1"/>
  <c r="AF20" i="4" s="1"/>
  <c r="AG12" i="4"/>
  <c r="AH12" i="4" l="1"/>
  <c r="AG18" i="4"/>
  <c r="AG20" i="4"/>
  <c r="AI12" i="4" l="1"/>
  <c r="AH18" i="4"/>
  <c r="AH20" i="4"/>
  <c r="AJ12" i="4" l="1"/>
  <c r="AI18" i="4"/>
  <c r="AI20" i="4" s="1"/>
  <c r="AJ18" i="4" l="1"/>
  <c r="AJ20" i="4" s="1"/>
  <c r="AK12" i="4"/>
  <c r="AL12" i="4" l="1"/>
  <c r="AK18" i="4"/>
  <c r="AK20" i="4" s="1"/>
  <c r="AL18" i="4" l="1"/>
  <c r="AL20" i="4" s="1"/>
  <c r="AM12" i="4"/>
  <c r="AN12" i="4" l="1"/>
  <c r="AM18" i="4"/>
  <c r="AM20" i="4" s="1"/>
  <c r="AN18" i="4" l="1"/>
  <c r="AN20" i="4" s="1"/>
  <c r="AO12" i="4"/>
  <c r="AP12" i="4" l="1"/>
  <c r="AO18" i="4"/>
  <c r="AO20" i="4"/>
  <c r="AQ12" i="4" l="1"/>
  <c r="AP18" i="4"/>
  <c r="AP20" i="4"/>
  <c r="AR12" i="4" l="1"/>
  <c r="AQ18" i="4"/>
  <c r="AQ20" i="4" s="1"/>
  <c r="AR18" i="4" l="1"/>
  <c r="AR20" i="4" s="1"/>
  <c r="AS12" i="4"/>
  <c r="AT12" i="4" l="1"/>
  <c r="AS18" i="4"/>
  <c r="AS20" i="4" s="1"/>
  <c r="AT18" i="4" l="1"/>
  <c r="AT20" i="4" s="1"/>
  <c r="AU12" i="4"/>
  <c r="AU18" i="4" l="1"/>
  <c r="AV12" i="4"/>
  <c r="AU20" i="4"/>
  <c r="AV18" i="4" l="1"/>
  <c r="AV20" i="4" s="1"/>
  <c r="AW12" i="4"/>
  <c r="AX12" i="4" l="1"/>
  <c r="AW18" i="4"/>
  <c r="AW20" i="4"/>
  <c r="AY12" i="4" l="1"/>
  <c r="AX18" i="4"/>
  <c r="AX20" i="4"/>
  <c r="AZ12" i="4" l="1"/>
  <c r="AY18" i="4"/>
  <c r="AY20" i="4" s="1"/>
  <c r="AZ18" i="4" l="1"/>
  <c r="AZ20" i="4" s="1"/>
  <c r="BA12" i="4"/>
  <c r="BA18" i="4" l="1"/>
  <c r="BC18" i="4" s="1"/>
  <c r="BC12" i="4"/>
  <c r="BC20" i="4" s="1"/>
  <c r="BA20" i="4" l="1"/>
  <c r="E22" i="4" s="1"/>
</calcChain>
</file>

<file path=xl/sharedStrings.xml><?xml version="1.0" encoding="utf-8"?>
<sst xmlns="http://schemas.openxmlformats.org/spreadsheetml/2006/main" count="96" uniqueCount="48">
  <si>
    <t>Tx Atratividade</t>
  </si>
  <si>
    <t>a.a.</t>
  </si>
  <si>
    <t>a.m.</t>
  </si>
  <si>
    <t>área de terreno</t>
  </si>
  <si>
    <t>m²</t>
  </si>
  <si>
    <t>CA</t>
  </si>
  <si>
    <t>Área útil</t>
  </si>
  <si>
    <t>eficuência de projeto</t>
  </si>
  <si>
    <t>Área construída</t>
  </si>
  <si>
    <t>C. Terreno</t>
  </si>
  <si>
    <t>/m²</t>
  </si>
  <si>
    <t>C. Construção</t>
  </si>
  <si>
    <t>Preço Venda</t>
  </si>
  <si>
    <t>R$/m²</t>
  </si>
  <si>
    <t>Ítem</t>
  </si>
  <si>
    <t>Quantidade</t>
  </si>
  <si>
    <t>Subtotal</t>
  </si>
  <si>
    <t>VGV</t>
  </si>
  <si>
    <t>Vendas</t>
  </si>
  <si>
    <t>Poupança</t>
  </si>
  <si>
    <t>Lançamento - Vendido ao longo de 6 meses</t>
  </si>
  <si>
    <t xml:space="preserve">Vendido ao longo de 1 ano após o período de lançamento </t>
  </si>
  <si>
    <t>Fim da obra</t>
  </si>
  <si>
    <t>-</t>
  </si>
  <si>
    <t>VGV lançamenrto</t>
  </si>
  <si>
    <t>VGV Pós Lançamento</t>
  </si>
  <si>
    <t>VGV Chaves</t>
  </si>
  <si>
    <t>%</t>
  </si>
  <si>
    <t>Referência</t>
  </si>
  <si>
    <t>Terreno</t>
  </si>
  <si>
    <t>obra</t>
  </si>
  <si>
    <t>Projeto</t>
  </si>
  <si>
    <t>Tabela 647 - Custo de projeto m², por tipo de projeto e padrão de acabamento</t>
  </si>
  <si>
    <t>Unidade da Federação = São Paulo</t>
  </si>
  <si>
    <t>Variável = Custo de projeto m² (Reais)</t>
  </si>
  <si>
    <t>Tipo de projeto = PR12-3QP..6013 Prédio residencial, pilotis, 12 pavimentos tipo, sala, 3 quartos, circulação, banheiro, lavabo, cozinha, área de serviço, quarto e WC de empregada</t>
  </si>
  <si>
    <t>Padrão de acabamento = Alto</t>
  </si>
  <si>
    <t>Mês = abril 2020</t>
  </si>
  <si>
    <t>BDI + Elrevafdores</t>
  </si>
  <si>
    <t>Custo de Obra</t>
  </si>
  <si>
    <t>Obra</t>
  </si>
  <si>
    <t>C. Administrativos</t>
  </si>
  <si>
    <t>C. Venda</t>
  </si>
  <si>
    <t>chaves</t>
  </si>
  <si>
    <t>Saldo</t>
  </si>
  <si>
    <t>VPL</t>
  </si>
  <si>
    <t>Margem dinâmica</t>
  </si>
  <si>
    <t>Resposta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</si>
</sst>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6" formatCode="0.0000%"/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.5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0" applyNumberFormat="1"/>
    <xf numFmtId="166" fontId="0" fillId="0" borderId="0" xfId="1" applyNumberFormat="1" applyFont="1"/>
    <xf numFmtId="0" fontId="0" fillId="2" borderId="0" xfId="0" applyFill="1"/>
    <xf numFmtId="9" fontId="0" fillId="2" borderId="0" xfId="0" applyNumberFormat="1" applyFill="1"/>
    <xf numFmtId="0" fontId="0" fillId="0" borderId="0" xfId="0" quotePrefix="1"/>
    <xf numFmtId="2" fontId="3" fillId="2" borderId="0" xfId="0" applyNumberFormat="1" applyFont="1" applyFill="1"/>
    <xf numFmtId="0" fontId="2" fillId="3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9" fontId="4" fillId="0" borderId="4" xfId="0" applyNumberFormat="1" applyFont="1" applyBorder="1" applyAlignment="1">
      <alignment vertical="center" wrapText="1"/>
    </xf>
    <xf numFmtId="9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72" fontId="0" fillId="0" borderId="0" xfId="0" applyNumberFormat="1"/>
    <xf numFmtId="0" fontId="0" fillId="0" borderId="5" xfId="0" applyBorder="1"/>
    <xf numFmtId="172" fontId="0" fillId="0" borderId="5" xfId="0" applyNumberFormat="1" applyBorder="1"/>
    <xf numFmtId="9" fontId="0" fillId="0" borderId="5" xfId="0" applyNumberFormat="1" applyBorder="1"/>
    <xf numFmtId="0" fontId="0" fillId="0" borderId="0" xfId="0" applyFill="1" applyBorder="1"/>
    <xf numFmtId="8" fontId="0" fillId="0" borderId="0" xfId="0" applyNumberFormat="1"/>
    <xf numFmtId="0" fontId="5" fillId="3" borderId="0" xfId="0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39E5-A02D-473D-AB3E-5B3A1DE76537}">
  <dimension ref="A1:BC23"/>
  <sheetViews>
    <sheetView workbookViewId="0">
      <pane xSplit="5" ySplit="11" topLeftCell="S16" activePane="bottomRight" state="frozen"/>
      <selection pane="topRight" activeCell="F1" sqref="F1"/>
      <selection pane="bottomLeft" activeCell="A12" sqref="A12"/>
      <selection pane="bottomRight" activeCell="B8" sqref="B8"/>
    </sheetView>
  </sheetViews>
  <sheetFormatPr defaultRowHeight="15" x14ac:dyDescent="0.25"/>
  <cols>
    <col min="1" max="1" width="15" customWidth="1"/>
    <col min="2" max="2" width="12.28515625" bestFit="1" customWidth="1"/>
    <col min="5" max="5" width="16.140625" bestFit="1" customWidth="1"/>
    <col min="6" max="6" width="11.28515625" bestFit="1" customWidth="1"/>
    <col min="12" max="12" width="10.28515625" bestFit="1" customWidth="1"/>
    <col min="21" max="21" width="11.5703125" bestFit="1" customWidth="1"/>
    <col min="30" max="30" width="12.28515625" bestFit="1" customWidth="1"/>
    <col min="31" max="31" width="10.28515625" bestFit="1" customWidth="1"/>
    <col min="53" max="53" width="10.28515625" bestFit="1" customWidth="1"/>
    <col min="54" max="54" width="12.5703125" bestFit="1" customWidth="1"/>
    <col min="55" max="55" width="12.28515625" bestFit="1" customWidth="1"/>
    <col min="56" max="56" width="11.5703125" bestFit="1" customWidth="1"/>
  </cols>
  <sheetData>
    <row r="1" spans="1:55" x14ac:dyDescent="0.25">
      <c r="A1" t="s">
        <v>0</v>
      </c>
      <c r="C1" s="4">
        <v>0.13</v>
      </c>
      <c r="D1" t="s">
        <v>1</v>
      </c>
      <c r="E1" s="2">
        <f>(1.13^(1/12))-1</f>
        <v>1.02368443581764E-2</v>
      </c>
      <c r="F1" t="s">
        <v>2</v>
      </c>
    </row>
    <row r="2" spans="1:55" x14ac:dyDescent="0.25">
      <c r="A2" t="s">
        <v>3</v>
      </c>
      <c r="B2" s="3">
        <v>10000</v>
      </c>
      <c r="C2" t="s">
        <v>4</v>
      </c>
    </row>
    <row r="3" spans="1:55" x14ac:dyDescent="0.25">
      <c r="A3" t="s">
        <v>5</v>
      </c>
      <c r="B3" s="3">
        <v>4</v>
      </c>
    </row>
    <row r="4" spans="1:55" x14ac:dyDescent="0.25">
      <c r="A4" t="s">
        <v>6</v>
      </c>
      <c r="B4">
        <f>B2*B3</f>
        <v>40000</v>
      </c>
    </row>
    <row r="5" spans="1:55" x14ac:dyDescent="0.25">
      <c r="A5" t="s">
        <v>7</v>
      </c>
      <c r="B5" s="3">
        <v>1.6</v>
      </c>
    </row>
    <row r="6" spans="1:55" x14ac:dyDescent="0.25">
      <c r="A6" t="s">
        <v>8</v>
      </c>
      <c r="B6">
        <f>B4*B5</f>
        <v>64000</v>
      </c>
      <c r="C6" t="s">
        <v>4</v>
      </c>
    </row>
    <row r="7" spans="1:55" x14ac:dyDescent="0.25">
      <c r="A7" t="s">
        <v>9</v>
      </c>
      <c r="B7" s="3">
        <v>-7000</v>
      </c>
      <c r="C7" s="5" t="s">
        <v>10</v>
      </c>
    </row>
    <row r="8" spans="1:55" x14ac:dyDescent="0.25">
      <c r="A8" t="s">
        <v>11</v>
      </c>
      <c r="B8" s="6">
        <f>-'$Constr'!B10</f>
        <v>-1787.6170999999999</v>
      </c>
      <c r="C8" t="s">
        <v>13</v>
      </c>
    </row>
    <row r="9" spans="1:55" x14ac:dyDescent="0.25">
      <c r="A9" t="s">
        <v>12</v>
      </c>
      <c r="B9" s="3">
        <v>7500</v>
      </c>
      <c r="C9" t="s">
        <v>13</v>
      </c>
    </row>
    <row r="10" spans="1:55" x14ac:dyDescent="0.25">
      <c r="A10" t="s">
        <v>17</v>
      </c>
      <c r="B10">
        <f>B4*B9</f>
        <v>300000000</v>
      </c>
    </row>
    <row r="11" spans="1:55" x14ac:dyDescent="0.25">
      <c r="A11" s="7" t="s">
        <v>14</v>
      </c>
      <c r="B11" s="7" t="s">
        <v>15</v>
      </c>
      <c r="C11" s="7" t="s">
        <v>27</v>
      </c>
      <c r="D11" s="7" t="s">
        <v>28</v>
      </c>
      <c r="E11" s="7" t="s">
        <v>16</v>
      </c>
      <c r="F11" s="7">
        <v>0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>
        <v>7</v>
      </c>
      <c r="N11" s="7">
        <v>8</v>
      </c>
      <c r="O11" s="7">
        <v>9</v>
      </c>
      <c r="P11" s="7">
        <v>10</v>
      </c>
      <c r="Q11" s="7">
        <v>11</v>
      </c>
      <c r="R11" s="7">
        <v>12</v>
      </c>
      <c r="S11" s="7">
        <v>13</v>
      </c>
      <c r="T11" s="7">
        <v>14</v>
      </c>
      <c r="U11" s="7">
        <v>15</v>
      </c>
      <c r="V11" s="7">
        <v>16</v>
      </c>
      <c r="W11" s="7">
        <v>17</v>
      </c>
      <c r="X11" s="7">
        <v>18</v>
      </c>
      <c r="Y11" s="7">
        <v>19</v>
      </c>
      <c r="Z11" s="7">
        <v>20</v>
      </c>
      <c r="AA11" s="7">
        <v>21</v>
      </c>
      <c r="AB11" s="7">
        <v>22</v>
      </c>
      <c r="AC11" s="7">
        <v>23</v>
      </c>
      <c r="AD11" s="7">
        <v>24</v>
      </c>
      <c r="AE11" s="7">
        <v>25</v>
      </c>
      <c r="AF11" s="7">
        <v>26</v>
      </c>
      <c r="AG11" s="7">
        <v>27</v>
      </c>
      <c r="AH11" s="7">
        <v>28</v>
      </c>
      <c r="AI11" s="7">
        <v>29</v>
      </c>
      <c r="AJ11" s="7">
        <v>30</v>
      </c>
      <c r="AK11" s="7">
        <v>31</v>
      </c>
      <c r="AL11" s="7">
        <v>32</v>
      </c>
      <c r="AM11" s="7">
        <v>33</v>
      </c>
      <c r="AN11" s="7">
        <v>34</v>
      </c>
      <c r="AO11" s="7">
        <v>35</v>
      </c>
      <c r="AP11" s="7">
        <v>36</v>
      </c>
      <c r="AQ11" s="7">
        <v>37</v>
      </c>
      <c r="AR11" s="7">
        <v>38</v>
      </c>
      <c r="AS11" s="7">
        <v>39</v>
      </c>
      <c r="AT11" s="7">
        <v>40</v>
      </c>
      <c r="AU11" s="7">
        <v>41</v>
      </c>
      <c r="AV11" s="7">
        <v>42</v>
      </c>
      <c r="AW11" s="7">
        <v>43</v>
      </c>
      <c r="AX11" s="7">
        <v>44</v>
      </c>
      <c r="AY11" s="7">
        <v>45</v>
      </c>
      <c r="AZ11" s="7">
        <v>46</v>
      </c>
      <c r="BA11" s="7">
        <v>47</v>
      </c>
      <c r="BB11" s="7">
        <v>48</v>
      </c>
      <c r="BC11" t="s">
        <v>16</v>
      </c>
    </row>
    <row r="12" spans="1:55" x14ac:dyDescent="0.25">
      <c r="A12" t="s">
        <v>24</v>
      </c>
      <c r="B12" s="15">
        <f>B10*Pagamentos!B2</f>
        <v>120000000</v>
      </c>
      <c r="C12" s="1">
        <v>0.4</v>
      </c>
      <c r="D12" t="s">
        <v>17</v>
      </c>
      <c r="E12" s="15">
        <f>C12*B10</f>
        <v>120000000</v>
      </c>
      <c r="U12" s="15">
        <f>E12*Pagamentos!C2/33</f>
        <v>909090.90909090906</v>
      </c>
      <c r="V12" s="15">
        <f>U12</f>
        <v>909090.90909090906</v>
      </c>
      <c r="W12" s="15">
        <f t="shared" ref="W12:BA12" si="0">V12</f>
        <v>909090.90909090906</v>
      </c>
      <c r="X12" s="15">
        <f t="shared" si="0"/>
        <v>909090.90909090906</v>
      </c>
      <c r="Y12" s="15">
        <f t="shared" si="0"/>
        <v>909090.90909090906</v>
      </c>
      <c r="Z12" s="15">
        <f t="shared" si="0"/>
        <v>909090.90909090906</v>
      </c>
      <c r="AA12" s="15">
        <f t="shared" si="0"/>
        <v>909090.90909090906</v>
      </c>
      <c r="AB12" s="15">
        <f t="shared" si="0"/>
        <v>909090.90909090906</v>
      </c>
      <c r="AC12" s="15">
        <f t="shared" si="0"/>
        <v>909090.90909090906</v>
      </c>
      <c r="AD12" s="15">
        <f t="shared" si="0"/>
        <v>909090.90909090906</v>
      </c>
      <c r="AE12" s="15">
        <f t="shared" si="0"/>
        <v>909090.90909090906</v>
      </c>
      <c r="AF12" s="15">
        <f t="shared" si="0"/>
        <v>909090.90909090906</v>
      </c>
      <c r="AG12" s="15">
        <f t="shared" si="0"/>
        <v>909090.90909090906</v>
      </c>
      <c r="AH12" s="15">
        <f t="shared" si="0"/>
        <v>909090.90909090906</v>
      </c>
      <c r="AI12" s="15">
        <f t="shared" si="0"/>
        <v>909090.90909090906</v>
      </c>
      <c r="AJ12" s="15">
        <f t="shared" si="0"/>
        <v>909090.90909090906</v>
      </c>
      <c r="AK12" s="15">
        <f t="shared" si="0"/>
        <v>909090.90909090906</v>
      </c>
      <c r="AL12" s="15">
        <f t="shared" si="0"/>
        <v>909090.90909090906</v>
      </c>
      <c r="AM12" s="15">
        <f t="shared" si="0"/>
        <v>909090.90909090906</v>
      </c>
      <c r="AN12" s="15">
        <f t="shared" si="0"/>
        <v>909090.90909090906</v>
      </c>
      <c r="AO12" s="15">
        <f t="shared" si="0"/>
        <v>909090.90909090906</v>
      </c>
      <c r="AP12" s="15">
        <f t="shared" si="0"/>
        <v>909090.90909090906</v>
      </c>
      <c r="AQ12" s="15">
        <f t="shared" si="0"/>
        <v>909090.90909090906</v>
      </c>
      <c r="AR12" s="15">
        <f t="shared" si="0"/>
        <v>909090.90909090906</v>
      </c>
      <c r="AS12" s="15">
        <f t="shared" si="0"/>
        <v>909090.90909090906</v>
      </c>
      <c r="AT12" s="15">
        <f t="shared" si="0"/>
        <v>909090.90909090906</v>
      </c>
      <c r="AU12" s="15">
        <f t="shared" si="0"/>
        <v>909090.90909090906</v>
      </c>
      <c r="AV12" s="15">
        <f t="shared" si="0"/>
        <v>909090.90909090906</v>
      </c>
      <c r="AW12" s="15">
        <f t="shared" si="0"/>
        <v>909090.90909090906</v>
      </c>
      <c r="AX12" s="15">
        <f t="shared" si="0"/>
        <v>909090.90909090906</v>
      </c>
      <c r="AY12" s="15">
        <f t="shared" si="0"/>
        <v>909090.90909090906</v>
      </c>
      <c r="AZ12" s="15">
        <f t="shared" si="0"/>
        <v>909090.90909090906</v>
      </c>
      <c r="BA12" s="15">
        <f t="shared" si="0"/>
        <v>909090.90909090906</v>
      </c>
      <c r="BB12" s="15">
        <f>E12*Pagamentos!D2</f>
        <v>90000000</v>
      </c>
      <c r="BC12" s="15">
        <f>SUM(F12:BB12)</f>
        <v>120000000</v>
      </c>
    </row>
    <row r="13" spans="1:55" x14ac:dyDescent="0.25">
      <c r="A13" t="s">
        <v>25</v>
      </c>
      <c r="B13" s="15">
        <f>B10*Pagamentos!B3</f>
        <v>150000000</v>
      </c>
      <c r="C13" s="1">
        <v>0.5</v>
      </c>
      <c r="D13" t="s">
        <v>17</v>
      </c>
      <c r="E13" s="15">
        <f>C13*B10</f>
        <v>150000000</v>
      </c>
      <c r="AD13" s="15">
        <f>E13*Pagamentos!C3/24</f>
        <v>1562500</v>
      </c>
      <c r="AE13" s="15">
        <f>AD13</f>
        <v>1562500</v>
      </c>
      <c r="AF13" s="15">
        <f t="shared" ref="AF13:BA13" si="1">AE13</f>
        <v>1562500</v>
      </c>
      <c r="AG13" s="15">
        <f t="shared" si="1"/>
        <v>1562500</v>
      </c>
      <c r="AH13" s="15">
        <f t="shared" si="1"/>
        <v>1562500</v>
      </c>
      <c r="AI13" s="15">
        <f t="shared" si="1"/>
        <v>1562500</v>
      </c>
      <c r="AJ13" s="15">
        <f t="shared" si="1"/>
        <v>1562500</v>
      </c>
      <c r="AK13" s="15">
        <f t="shared" si="1"/>
        <v>1562500</v>
      </c>
      <c r="AL13" s="15">
        <f t="shared" si="1"/>
        <v>1562500</v>
      </c>
      <c r="AM13" s="15">
        <f t="shared" si="1"/>
        <v>1562500</v>
      </c>
      <c r="AN13" s="15">
        <f t="shared" si="1"/>
        <v>1562500</v>
      </c>
      <c r="AO13" s="15">
        <f t="shared" si="1"/>
        <v>1562500</v>
      </c>
      <c r="AP13" s="15">
        <f t="shared" si="1"/>
        <v>1562500</v>
      </c>
      <c r="AQ13" s="15">
        <f t="shared" si="1"/>
        <v>1562500</v>
      </c>
      <c r="AR13" s="15">
        <f t="shared" si="1"/>
        <v>1562500</v>
      </c>
      <c r="AS13" s="15">
        <f t="shared" si="1"/>
        <v>1562500</v>
      </c>
      <c r="AT13" s="15">
        <f t="shared" si="1"/>
        <v>1562500</v>
      </c>
      <c r="AU13" s="15">
        <f t="shared" si="1"/>
        <v>1562500</v>
      </c>
      <c r="AV13" s="15">
        <f t="shared" si="1"/>
        <v>1562500</v>
      </c>
      <c r="AW13" s="15">
        <f t="shared" si="1"/>
        <v>1562500</v>
      </c>
      <c r="AX13" s="15">
        <f t="shared" si="1"/>
        <v>1562500</v>
      </c>
      <c r="AY13" s="15">
        <f t="shared" si="1"/>
        <v>1562500</v>
      </c>
      <c r="AZ13" s="15">
        <f t="shared" si="1"/>
        <v>1562500</v>
      </c>
      <c r="BA13" s="15">
        <f t="shared" si="1"/>
        <v>1562500</v>
      </c>
      <c r="BB13" s="15">
        <f>E13*Pagamentos!D3</f>
        <v>112500000</v>
      </c>
      <c r="BC13" s="15">
        <f>SUM(F13:BB13)</f>
        <v>150000000</v>
      </c>
    </row>
    <row r="14" spans="1:55" x14ac:dyDescent="0.25">
      <c r="A14" t="s">
        <v>26</v>
      </c>
      <c r="B14" s="15">
        <f>B10*Pagamentos!B4</f>
        <v>30000000</v>
      </c>
      <c r="C14" s="1">
        <v>0.1</v>
      </c>
      <c r="D14" t="s">
        <v>17</v>
      </c>
      <c r="E14" s="15">
        <f t="shared" ref="E14:E17" si="2">B14</f>
        <v>30000000</v>
      </c>
      <c r="BB14" s="15">
        <f>E14</f>
        <v>30000000</v>
      </c>
      <c r="BC14" s="15">
        <f>SUM(F14:BB14)</f>
        <v>30000000</v>
      </c>
    </row>
    <row r="15" spans="1:55" x14ac:dyDescent="0.25">
      <c r="A15" t="s">
        <v>29</v>
      </c>
      <c r="B15" s="15">
        <f>B7*B2</f>
        <v>-70000000</v>
      </c>
      <c r="E15" s="15">
        <f t="shared" si="2"/>
        <v>-70000000</v>
      </c>
      <c r="F15" s="15">
        <f>E15</f>
        <v>-70000000</v>
      </c>
      <c r="BC15" s="15">
        <f>SUM(F15:BB15)</f>
        <v>-70000000</v>
      </c>
    </row>
    <row r="16" spans="1:55" x14ac:dyDescent="0.25">
      <c r="A16" t="s">
        <v>30</v>
      </c>
      <c r="B16" s="15">
        <f>B8*B6</f>
        <v>-114407494.39999999</v>
      </c>
      <c r="E16" s="15">
        <f t="shared" si="2"/>
        <v>-114407494.39999999</v>
      </c>
      <c r="AD16" s="15">
        <f>E16/24</f>
        <v>-4766978.9333333327</v>
      </c>
      <c r="AE16" s="15">
        <f>AD16</f>
        <v>-4766978.9333333327</v>
      </c>
      <c r="AF16" s="15">
        <f t="shared" ref="AF16:BA16" si="3">AE16</f>
        <v>-4766978.9333333327</v>
      </c>
      <c r="AG16" s="15">
        <f t="shared" si="3"/>
        <v>-4766978.9333333327</v>
      </c>
      <c r="AH16" s="15">
        <f t="shared" si="3"/>
        <v>-4766978.9333333327</v>
      </c>
      <c r="AI16" s="15">
        <f t="shared" si="3"/>
        <v>-4766978.9333333327</v>
      </c>
      <c r="AJ16" s="15">
        <f t="shared" si="3"/>
        <v>-4766978.9333333327</v>
      </c>
      <c r="AK16" s="15">
        <f t="shared" si="3"/>
        <v>-4766978.9333333327</v>
      </c>
      <c r="AL16" s="15">
        <f t="shared" si="3"/>
        <v>-4766978.9333333327</v>
      </c>
      <c r="AM16" s="15">
        <f t="shared" si="3"/>
        <v>-4766978.9333333327</v>
      </c>
      <c r="AN16" s="15">
        <f t="shared" si="3"/>
        <v>-4766978.9333333327</v>
      </c>
      <c r="AO16" s="15">
        <f t="shared" si="3"/>
        <v>-4766978.9333333327</v>
      </c>
      <c r="AP16" s="15">
        <f t="shared" si="3"/>
        <v>-4766978.9333333327</v>
      </c>
      <c r="AQ16" s="15">
        <f t="shared" si="3"/>
        <v>-4766978.9333333327</v>
      </c>
      <c r="AR16" s="15">
        <f t="shared" si="3"/>
        <v>-4766978.9333333327</v>
      </c>
      <c r="AS16" s="15">
        <f t="shared" si="3"/>
        <v>-4766978.9333333327</v>
      </c>
      <c r="AT16" s="15">
        <f t="shared" si="3"/>
        <v>-4766978.9333333327</v>
      </c>
      <c r="AU16" s="15">
        <f t="shared" si="3"/>
        <v>-4766978.9333333327</v>
      </c>
      <c r="AV16" s="15">
        <f t="shared" si="3"/>
        <v>-4766978.9333333327</v>
      </c>
      <c r="AW16" s="15">
        <f t="shared" si="3"/>
        <v>-4766978.9333333327</v>
      </c>
      <c r="AX16" s="15">
        <f t="shared" si="3"/>
        <v>-4766978.9333333327</v>
      </c>
      <c r="AY16" s="15">
        <f t="shared" si="3"/>
        <v>-4766978.9333333327</v>
      </c>
      <c r="AZ16" s="15">
        <f t="shared" si="3"/>
        <v>-4766978.9333333327</v>
      </c>
      <c r="BA16" s="15">
        <f t="shared" si="3"/>
        <v>-4766978.9333333327</v>
      </c>
      <c r="BC16" s="15">
        <f>SUM(F16:BB16)</f>
        <v>-114407494.40000001</v>
      </c>
    </row>
    <row r="17" spans="1:55" x14ac:dyDescent="0.25">
      <c r="A17" t="s">
        <v>31</v>
      </c>
      <c r="B17" s="15">
        <f>B16*C17</f>
        <v>-4576299.7759999996</v>
      </c>
      <c r="C17" s="1">
        <v>0.04</v>
      </c>
      <c r="D17" t="s">
        <v>40</v>
      </c>
      <c r="E17" s="15">
        <f t="shared" si="2"/>
        <v>-4576299.7759999996</v>
      </c>
      <c r="L17" s="15">
        <f>E17</f>
        <v>-4576299.7759999996</v>
      </c>
      <c r="BC17" s="15">
        <f>SUM(F17:BB17)</f>
        <v>-4576299.7759999996</v>
      </c>
    </row>
    <row r="18" spans="1:55" x14ac:dyDescent="0.25">
      <c r="A18" t="s">
        <v>41</v>
      </c>
      <c r="B18" s="15"/>
      <c r="C18" s="1">
        <v>-0.12</v>
      </c>
      <c r="D18" t="s">
        <v>17</v>
      </c>
      <c r="E18" s="15">
        <f>--B10*C18</f>
        <v>-36000000</v>
      </c>
      <c r="F18" s="15">
        <f>SUM(F12:F14)*$C$18</f>
        <v>0</v>
      </c>
      <c r="G18" s="15">
        <f t="shared" ref="G18:BB18" si="4">SUM(G12:G14)*$C$18</f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4"/>
        <v>0</v>
      </c>
      <c r="O18" s="15">
        <f t="shared" si="4"/>
        <v>0</v>
      </c>
      <c r="P18" s="15">
        <f t="shared" si="4"/>
        <v>0</v>
      </c>
      <c r="Q18" s="15">
        <f t="shared" si="4"/>
        <v>0</v>
      </c>
      <c r="R18" s="15">
        <f t="shared" si="4"/>
        <v>0</v>
      </c>
      <c r="S18" s="15">
        <f t="shared" si="4"/>
        <v>0</v>
      </c>
      <c r="T18" s="15">
        <f t="shared" si="4"/>
        <v>0</v>
      </c>
      <c r="U18" s="15">
        <f>SUM(U12:U14)*$C$18</f>
        <v>-109090.90909090909</v>
      </c>
      <c r="V18" s="15">
        <f t="shared" si="4"/>
        <v>-109090.90909090909</v>
      </c>
      <c r="W18" s="15">
        <f t="shared" si="4"/>
        <v>-109090.90909090909</v>
      </c>
      <c r="X18" s="15">
        <f t="shared" si="4"/>
        <v>-109090.90909090909</v>
      </c>
      <c r="Y18" s="15">
        <f t="shared" si="4"/>
        <v>-109090.90909090909</v>
      </c>
      <c r="Z18" s="15">
        <f t="shared" si="4"/>
        <v>-109090.90909090909</v>
      </c>
      <c r="AA18" s="15">
        <f t="shared" si="4"/>
        <v>-109090.90909090909</v>
      </c>
      <c r="AB18" s="15">
        <f t="shared" si="4"/>
        <v>-109090.90909090909</v>
      </c>
      <c r="AC18" s="15">
        <f t="shared" si="4"/>
        <v>-109090.90909090909</v>
      </c>
      <c r="AD18" s="15">
        <f t="shared" si="4"/>
        <v>-296590.90909090912</v>
      </c>
      <c r="AE18" s="15">
        <f t="shared" si="4"/>
        <v>-296590.90909090912</v>
      </c>
      <c r="AF18" s="15">
        <f t="shared" si="4"/>
        <v>-296590.90909090912</v>
      </c>
      <c r="AG18" s="15">
        <f t="shared" si="4"/>
        <v>-296590.90909090912</v>
      </c>
      <c r="AH18" s="15">
        <f t="shared" si="4"/>
        <v>-296590.90909090912</v>
      </c>
      <c r="AI18" s="15">
        <f t="shared" si="4"/>
        <v>-296590.90909090912</v>
      </c>
      <c r="AJ18" s="15">
        <f t="shared" si="4"/>
        <v>-296590.90909090912</v>
      </c>
      <c r="AK18" s="15">
        <f t="shared" si="4"/>
        <v>-296590.90909090912</v>
      </c>
      <c r="AL18" s="15">
        <f t="shared" si="4"/>
        <v>-296590.90909090912</v>
      </c>
      <c r="AM18" s="15">
        <f t="shared" si="4"/>
        <v>-296590.90909090912</v>
      </c>
      <c r="AN18" s="15">
        <f t="shared" si="4"/>
        <v>-296590.90909090912</v>
      </c>
      <c r="AO18" s="15">
        <f t="shared" si="4"/>
        <v>-296590.90909090912</v>
      </c>
      <c r="AP18" s="15">
        <f t="shared" si="4"/>
        <v>-296590.90909090912</v>
      </c>
      <c r="AQ18" s="15">
        <f t="shared" si="4"/>
        <v>-296590.90909090912</v>
      </c>
      <c r="AR18" s="15">
        <f t="shared" si="4"/>
        <v>-296590.90909090912</v>
      </c>
      <c r="AS18" s="15">
        <f t="shared" si="4"/>
        <v>-296590.90909090912</v>
      </c>
      <c r="AT18" s="15">
        <f t="shared" si="4"/>
        <v>-296590.90909090912</v>
      </c>
      <c r="AU18" s="15">
        <f t="shared" si="4"/>
        <v>-296590.90909090912</v>
      </c>
      <c r="AV18" s="15">
        <f t="shared" si="4"/>
        <v>-296590.90909090912</v>
      </c>
      <c r="AW18" s="15">
        <f t="shared" si="4"/>
        <v>-296590.90909090912</v>
      </c>
      <c r="AX18" s="15">
        <f t="shared" si="4"/>
        <v>-296590.90909090912</v>
      </c>
      <c r="AY18" s="15">
        <f t="shared" si="4"/>
        <v>-296590.90909090912</v>
      </c>
      <c r="AZ18" s="15">
        <f t="shared" si="4"/>
        <v>-296590.90909090912</v>
      </c>
      <c r="BA18" s="15">
        <f t="shared" si="4"/>
        <v>-296590.90909090912</v>
      </c>
      <c r="BB18" s="15">
        <f t="shared" si="4"/>
        <v>-27900000</v>
      </c>
      <c r="BC18" s="15">
        <f>SUM(F18:BB18)</f>
        <v>-36000000</v>
      </c>
    </row>
    <row r="19" spans="1:55" x14ac:dyDescent="0.25">
      <c r="A19" s="16" t="s">
        <v>42</v>
      </c>
      <c r="B19" s="17"/>
      <c r="C19" s="18">
        <v>-0.1</v>
      </c>
      <c r="D19" s="16" t="s">
        <v>17</v>
      </c>
      <c r="E19" s="17">
        <f>B10*C19</f>
        <v>-30000000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>
        <f>C19*E12</f>
        <v>-12000000</v>
      </c>
      <c r="V19" s="16"/>
      <c r="W19" s="16"/>
      <c r="X19" s="16"/>
      <c r="Y19" s="16"/>
      <c r="Z19" s="16"/>
      <c r="AA19" s="16"/>
      <c r="AB19" s="16"/>
      <c r="AC19" s="16"/>
      <c r="AD19" s="17">
        <f>C19*E13</f>
        <v>-15000000</v>
      </c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>
        <f>C19*E14</f>
        <v>-3000000</v>
      </c>
      <c r="BC19" s="17">
        <f>SUM(F19:BB19)</f>
        <v>-30000000</v>
      </c>
    </row>
    <row r="20" spans="1:55" x14ac:dyDescent="0.25">
      <c r="A20" s="19" t="s">
        <v>44</v>
      </c>
      <c r="B20" s="15"/>
      <c r="E20" s="15">
        <f>SUM(E12:E19)</f>
        <v>45016205.824000016</v>
      </c>
      <c r="F20" s="15">
        <f t="shared" ref="F20:BC20" si="5">SUM(F12:F19)</f>
        <v>-70000000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-4576299.7759999996</v>
      </c>
      <c r="M20" s="15">
        <f t="shared" si="5"/>
        <v>0</v>
      </c>
      <c r="N20" s="15">
        <f t="shared" si="5"/>
        <v>0</v>
      </c>
      <c r="O20" s="15">
        <f t="shared" si="5"/>
        <v>0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-11200000</v>
      </c>
      <c r="V20" s="15">
        <f t="shared" si="5"/>
        <v>800000</v>
      </c>
      <c r="W20" s="15">
        <f t="shared" si="5"/>
        <v>800000</v>
      </c>
      <c r="X20" s="15">
        <f t="shared" si="5"/>
        <v>800000</v>
      </c>
      <c r="Y20" s="15">
        <f t="shared" si="5"/>
        <v>800000</v>
      </c>
      <c r="Z20" s="15">
        <f t="shared" si="5"/>
        <v>800000</v>
      </c>
      <c r="AA20" s="15">
        <f t="shared" si="5"/>
        <v>800000</v>
      </c>
      <c r="AB20" s="15">
        <f t="shared" si="5"/>
        <v>800000</v>
      </c>
      <c r="AC20" s="15">
        <f t="shared" si="5"/>
        <v>800000</v>
      </c>
      <c r="AD20" s="15">
        <f t="shared" si="5"/>
        <v>-17591978.933333334</v>
      </c>
      <c r="AE20" s="15">
        <f t="shared" si="5"/>
        <v>-2591978.9333333327</v>
      </c>
      <c r="AF20" s="15">
        <f t="shared" si="5"/>
        <v>-2591978.9333333327</v>
      </c>
      <c r="AG20" s="15">
        <f t="shared" si="5"/>
        <v>-2591978.9333333327</v>
      </c>
      <c r="AH20" s="15">
        <f t="shared" si="5"/>
        <v>-2591978.9333333327</v>
      </c>
      <c r="AI20" s="15">
        <f t="shared" si="5"/>
        <v>-2591978.9333333327</v>
      </c>
      <c r="AJ20" s="15">
        <f t="shared" si="5"/>
        <v>-2591978.9333333327</v>
      </c>
      <c r="AK20" s="15">
        <f t="shared" si="5"/>
        <v>-2591978.9333333327</v>
      </c>
      <c r="AL20" s="15">
        <f t="shared" si="5"/>
        <v>-2591978.9333333327</v>
      </c>
      <c r="AM20" s="15">
        <f t="shared" si="5"/>
        <v>-2591978.9333333327</v>
      </c>
      <c r="AN20" s="15">
        <f t="shared" si="5"/>
        <v>-2591978.9333333327</v>
      </c>
      <c r="AO20" s="15">
        <f t="shared" si="5"/>
        <v>-2591978.9333333327</v>
      </c>
      <c r="AP20" s="15">
        <f t="shared" si="5"/>
        <v>-2591978.9333333327</v>
      </c>
      <c r="AQ20" s="15">
        <f t="shared" si="5"/>
        <v>-2591978.9333333327</v>
      </c>
      <c r="AR20" s="15">
        <f t="shared" si="5"/>
        <v>-2591978.9333333327</v>
      </c>
      <c r="AS20" s="15">
        <f t="shared" si="5"/>
        <v>-2591978.9333333327</v>
      </c>
      <c r="AT20" s="15">
        <f t="shared" si="5"/>
        <v>-2591978.9333333327</v>
      </c>
      <c r="AU20" s="15">
        <f t="shared" si="5"/>
        <v>-2591978.9333333327</v>
      </c>
      <c r="AV20" s="15">
        <f t="shared" si="5"/>
        <v>-2591978.9333333327</v>
      </c>
      <c r="AW20" s="15">
        <f t="shared" si="5"/>
        <v>-2591978.9333333327</v>
      </c>
      <c r="AX20" s="15">
        <f t="shared" si="5"/>
        <v>-2591978.9333333327</v>
      </c>
      <c r="AY20" s="15">
        <f t="shared" si="5"/>
        <v>-2591978.9333333327</v>
      </c>
      <c r="AZ20" s="15">
        <f t="shared" si="5"/>
        <v>-2591978.9333333327</v>
      </c>
      <c r="BA20" s="15">
        <f t="shared" si="5"/>
        <v>-2591978.9333333327</v>
      </c>
      <c r="BB20" s="15">
        <f t="shared" si="5"/>
        <v>201600000</v>
      </c>
      <c r="BC20" s="15">
        <f t="shared" si="5"/>
        <v>45016205.824000001</v>
      </c>
    </row>
    <row r="21" spans="1:55" x14ac:dyDescent="0.25">
      <c r="B21" s="15"/>
    </row>
    <row r="22" spans="1:55" x14ac:dyDescent="0.25">
      <c r="A22" t="s">
        <v>45</v>
      </c>
      <c r="B22" s="15"/>
      <c r="E22" s="20">
        <f>NPV(E1,G20:BB20)+F20</f>
        <v>-10212575.810743056</v>
      </c>
    </row>
    <row r="23" spans="1:55" x14ac:dyDescent="0.25">
      <c r="A23" t="s">
        <v>46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1085B-B151-46FC-8FFF-2182BCDF167B}">
  <dimension ref="A1:B10"/>
  <sheetViews>
    <sheetView workbookViewId="0">
      <selection activeCell="B11" sqref="B11"/>
    </sheetView>
  </sheetViews>
  <sheetFormatPr defaultRowHeight="15" x14ac:dyDescent="0.25"/>
  <cols>
    <col min="1" max="1" width="32.42578125" customWidth="1"/>
  </cols>
  <sheetData>
    <row r="1" spans="1:2" x14ac:dyDescent="0.25">
      <c r="A1" t="s">
        <v>32</v>
      </c>
    </row>
    <row r="2" spans="1:2" x14ac:dyDescent="0.25">
      <c r="A2" t="s">
        <v>33</v>
      </c>
    </row>
    <row r="3" spans="1:2" x14ac:dyDescent="0.25">
      <c r="A3" t="s">
        <v>34</v>
      </c>
    </row>
    <row r="4" spans="1:2" x14ac:dyDescent="0.25">
      <c r="A4" t="s">
        <v>35</v>
      </c>
    </row>
    <row r="5" spans="1:2" x14ac:dyDescent="0.25">
      <c r="A5" t="s">
        <v>36</v>
      </c>
    </row>
    <row r="6" spans="1:2" x14ac:dyDescent="0.25">
      <c r="A6" t="s">
        <v>37</v>
      </c>
    </row>
    <row r="7" spans="1:2" x14ac:dyDescent="0.25">
      <c r="A7">
        <v>1304.83</v>
      </c>
    </row>
    <row r="9" spans="1:2" x14ac:dyDescent="0.25">
      <c r="A9" t="s">
        <v>38</v>
      </c>
      <c r="B9" s="1">
        <v>0.37</v>
      </c>
    </row>
    <row r="10" spans="1:2" x14ac:dyDescent="0.25">
      <c r="A10" t="s">
        <v>39</v>
      </c>
      <c r="B10">
        <f>A7*(1+B9)</f>
        <v>1787.6170999999999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E0A4-C480-4551-ACF9-CFCFA98026C9}">
  <dimension ref="A1:D4"/>
  <sheetViews>
    <sheetView workbookViewId="0">
      <selection activeCell="E15" sqref="E15"/>
    </sheetView>
  </sheetViews>
  <sheetFormatPr defaultRowHeight="15" x14ac:dyDescent="0.25"/>
  <cols>
    <col min="1" max="1" width="24.7109375" customWidth="1"/>
  </cols>
  <sheetData>
    <row r="1" spans="1:4" ht="15.75" thickBot="1" x14ac:dyDescent="0.3">
      <c r="A1" s="8"/>
      <c r="B1" s="9" t="s">
        <v>18</v>
      </c>
      <c r="C1" s="10" t="s">
        <v>19</v>
      </c>
      <c r="D1" t="s">
        <v>43</v>
      </c>
    </row>
    <row r="2" spans="1:4" ht="26.25" thickBot="1" x14ac:dyDescent="0.3">
      <c r="A2" s="11" t="s">
        <v>20</v>
      </c>
      <c r="B2" s="12">
        <v>0.4</v>
      </c>
      <c r="C2" s="13">
        <v>0.25</v>
      </c>
      <c r="D2" s="1">
        <f>1-C2</f>
        <v>0.75</v>
      </c>
    </row>
    <row r="3" spans="1:4" ht="39" thickBot="1" x14ac:dyDescent="0.3">
      <c r="A3" s="11" t="s">
        <v>21</v>
      </c>
      <c r="B3" s="12">
        <v>0.5</v>
      </c>
      <c r="C3" s="13">
        <v>0.25</v>
      </c>
      <c r="D3" s="1">
        <f t="shared" ref="D3:D4" si="0">1-C3</f>
        <v>0.75</v>
      </c>
    </row>
    <row r="4" spans="1:4" ht="26.25" thickBot="1" x14ac:dyDescent="0.3">
      <c r="A4" s="11" t="s">
        <v>22</v>
      </c>
      <c r="B4" s="12">
        <v>0.1</v>
      </c>
      <c r="C4" s="14" t="s">
        <v>23</v>
      </c>
      <c r="D4" s="1">
        <v>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B450-0124-46B7-8747-05BABF29BC96}">
  <dimension ref="A1:BC23"/>
  <sheetViews>
    <sheetView tabSelected="1" workbookViewId="0">
      <selection activeCell="F9" sqref="F9"/>
    </sheetView>
  </sheetViews>
  <sheetFormatPr defaultRowHeight="15" x14ac:dyDescent="0.25"/>
  <cols>
    <col min="1" max="1" width="15" customWidth="1"/>
    <col min="2" max="2" width="12.28515625" bestFit="1" customWidth="1"/>
    <col min="5" max="5" width="16.140625" bestFit="1" customWidth="1"/>
    <col min="6" max="6" width="11.28515625" bestFit="1" customWidth="1"/>
    <col min="12" max="12" width="10.28515625" bestFit="1" customWidth="1"/>
    <col min="21" max="21" width="11.5703125" bestFit="1" customWidth="1"/>
    <col min="30" max="30" width="12.28515625" bestFit="1" customWidth="1"/>
    <col min="31" max="31" width="10.28515625" bestFit="1" customWidth="1"/>
    <col min="53" max="53" width="10.28515625" bestFit="1" customWidth="1"/>
    <col min="54" max="54" width="12.5703125" bestFit="1" customWidth="1"/>
    <col min="55" max="55" width="12.28515625" bestFit="1" customWidth="1"/>
    <col min="56" max="56" width="11.5703125" bestFit="1" customWidth="1"/>
  </cols>
  <sheetData>
    <row r="1" spans="1:55" x14ac:dyDescent="0.25">
      <c r="A1" t="s">
        <v>0</v>
      </c>
      <c r="C1" s="4">
        <v>0.13</v>
      </c>
      <c r="D1" t="s">
        <v>1</v>
      </c>
      <c r="E1" s="2">
        <f>(1.13^(1/12))-1</f>
        <v>1.02368443581764E-2</v>
      </c>
      <c r="F1" t="s">
        <v>2</v>
      </c>
    </row>
    <row r="2" spans="1:55" x14ac:dyDescent="0.25">
      <c r="A2" t="s">
        <v>3</v>
      </c>
      <c r="B2" s="3">
        <v>10000</v>
      </c>
      <c r="C2" t="s">
        <v>4</v>
      </c>
    </row>
    <row r="3" spans="1:55" x14ac:dyDescent="0.25">
      <c r="A3" t="s">
        <v>5</v>
      </c>
      <c r="B3" s="3">
        <v>4</v>
      </c>
    </row>
    <row r="4" spans="1:55" x14ac:dyDescent="0.25">
      <c r="A4" t="s">
        <v>6</v>
      </c>
      <c r="B4">
        <f>B2*B3</f>
        <v>40000</v>
      </c>
    </row>
    <row r="5" spans="1:55" ht="18.75" x14ac:dyDescent="0.3">
      <c r="A5" t="s">
        <v>7</v>
      </c>
      <c r="B5" s="3">
        <v>1.6</v>
      </c>
      <c r="E5" s="21" t="s">
        <v>47</v>
      </c>
      <c r="F5" s="21">
        <v>-5978.7424189256944</v>
      </c>
    </row>
    <row r="6" spans="1:55" x14ac:dyDescent="0.25">
      <c r="A6" t="s">
        <v>8</v>
      </c>
      <c r="B6">
        <f>B4*B5</f>
        <v>64000</v>
      </c>
      <c r="C6" t="s">
        <v>4</v>
      </c>
    </row>
    <row r="7" spans="1:55" x14ac:dyDescent="0.25">
      <c r="A7" t="s">
        <v>9</v>
      </c>
      <c r="B7" s="3">
        <v>-5978.7424189256944</v>
      </c>
      <c r="C7" s="5" t="s">
        <v>10</v>
      </c>
    </row>
    <row r="8" spans="1:55" x14ac:dyDescent="0.25">
      <c r="A8" t="s">
        <v>11</v>
      </c>
      <c r="B8" s="6">
        <f>-'$Constr'!B10</f>
        <v>-1787.6170999999999</v>
      </c>
      <c r="C8" t="s">
        <v>13</v>
      </c>
    </row>
    <row r="9" spans="1:55" x14ac:dyDescent="0.25">
      <c r="A9" t="s">
        <v>12</v>
      </c>
      <c r="B9" s="3">
        <v>7500</v>
      </c>
      <c r="C9" t="s">
        <v>13</v>
      </c>
    </row>
    <row r="10" spans="1:55" x14ac:dyDescent="0.25">
      <c r="A10" t="s">
        <v>17</v>
      </c>
      <c r="B10">
        <f>B4*B9</f>
        <v>300000000</v>
      </c>
    </row>
    <row r="11" spans="1:55" x14ac:dyDescent="0.25">
      <c r="A11" s="7" t="s">
        <v>14</v>
      </c>
      <c r="B11" s="7" t="s">
        <v>15</v>
      </c>
      <c r="C11" s="7" t="s">
        <v>27</v>
      </c>
      <c r="D11" s="7" t="s">
        <v>28</v>
      </c>
      <c r="E11" s="7" t="s">
        <v>16</v>
      </c>
      <c r="F11" s="7">
        <v>0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>
        <v>7</v>
      </c>
      <c r="N11" s="7">
        <v>8</v>
      </c>
      <c r="O11" s="7">
        <v>9</v>
      </c>
      <c r="P11" s="7">
        <v>10</v>
      </c>
      <c r="Q11" s="7">
        <v>11</v>
      </c>
      <c r="R11" s="7">
        <v>12</v>
      </c>
      <c r="S11" s="7">
        <v>13</v>
      </c>
      <c r="T11" s="7">
        <v>14</v>
      </c>
      <c r="U11" s="7">
        <v>15</v>
      </c>
      <c r="V11" s="7">
        <v>16</v>
      </c>
      <c r="W11" s="7">
        <v>17</v>
      </c>
      <c r="X11" s="7">
        <v>18</v>
      </c>
      <c r="Y11" s="7">
        <v>19</v>
      </c>
      <c r="Z11" s="7">
        <v>20</v>
      </c>
      <c r="AA11" s="7">
        <v>21</v>
      </c>
      <c r="AB11" s="7">
        <v>22</v>
      </c>
      <c r="AC11" s="7">
        <v>23</v>
      </c>
      <c r="AD11" s="7">
        <v>24</v>
      </c>
      <c r="AE11" s="7">
        <v>25</v>
      </c>
      <c r="AF11" s="7">
        <v>26</v>
      </c>
      <c r="AG11" s="7">
        <v>27</v>
      </c>
      <c r="AH11" s="7">
        <v>28</v>
      </c>
      <c r="AI11" s="7">
        <v>29</v>
      </c>
      <c r="AJ11" s="7">
        <v>30</v>
      </c>
      <c r="AK11" s="7">
        <v>31</v>
      </c>
      <c r="AL11" s="7">
        <v>32</v>
      </c>
      <c r="AM11" s="7">
        <v>33</v>
      </c>
      <c r="AN11" s="7">
        <v>34</v>
      </c>
      <c r="AO11" s="7">
        <v>35</v>
      </c>
      <c r="AP11" s="7">
        <v>36</v>
      </c>
      <c r="AQ11" s="7">
        <v>37</v>
      </c>
      <c r="AR11" s="7">
        <v>38</v>
      </c>
      <c r="AS11" s="7">
        <v>39</v>
      </c>
      <c r="AT11" s="7">
        <v>40</v>
      </c>
      <c r="AU11" s="7">
        <v>41</v>
      </c>
      <c r="AV11" s="7">
        <v>42</v>
      </c>
      <c r="AW11" s="7">
        <v>43</v>
      </c>
      <c r="AX11" s="7">
        <v>44</v>
      </c>
      <c r="AY11" s="7">
        <v>45</v>
      </c>
      <c r="AZ11" s="7">
        <v>46</v>
      </c>
      <c r="BA11" s="7">
        <v>47</v>
      </c>
      <c r="BB11" s="7">
        <v>48</v>
      </c>
      <c r="BC11" t="s">
        <v>16</v>
      </c>
    </row>
    <row r="12" spans="1:55" x14ac:dyDescent="0.25">
      <c r="A12" t="s">
        <v>24</v>
      </c>
      <c r="B12" s="15">
        <f>B10*Pagamentos!B2</f>
        <v>120000000</v>
      </c>
      <c r="C12" s="1">
        <v>0.4</v>
      </c>
      <c r="D12" t="s">
        <v>17</v>
      </c>
      <c r="E12" s="15">
        <f>C12*B10</f>
        <v>120000000</v>
      </c>
      <c r="U12" s="15">
        <f>E12*Pagamentos!C2/33</f>
        <v>909090.90909090906</v>
      </c>
      <c r="V12" s="15">
        <f>U12</f>
        <v>909090.90909090906</v>
      </c>
      <c r="W12" s="15">
        <f t="shared" ref="W12:BA13" si="0">V12</f>
        <v>909090.90909090906</v>
      </c>
      <c r="X12" s="15">
        <f t="shared" si="0"/>
        <v>909090.90909090906</v>
      </c>
      <c r="Y12" s="15">
        <f t="shared" si="0"/>
        <v>909090.90909090906</v>
      </c>
      <c r="Z12" s="15">
        <f t="shared" si="0"/>
        <v>909090.90909090906</v>
      </c>
      <c r="AA12" s="15">
        <f t="shared" si="0"/>
        <v>909090.90909090906</v>
      </c>
      <c r="AB12" s="15">
        <f t="shared" si="0"/>
        <v>909090.90909090906</v>
      </c>
      <c r="AC12" s="15">
        <f t="shared" si="0"/>
        <v>909090.90909090906</v>
      </c>
      <c r="AD12" s="15">
        <f t="shared" si="0"/>
        <v>909090.90909090906</v>
      </c>
      <c r="AE12" s="15">
        <f t="shared" si="0"/>
        <v>909090.90909090906</v>
      </c>
      <c r="AF12" s="15">
        <f t="shared" si="0"/>
        <v>909090.90909090906</v>
      </c>
      <c r="AG12" s="15">
        <f t="shared" si="0"/>
        <v>909090.90909090906</v>
      </c>
      <c r="AH12" s="15">
        <f t="shared" si="0"/>
        <v>909090.90909090906</v>
      </c>
      <c r="AI12" s="15">
        <f t="shared" si="0"/>
        <v>909090.90909090906</v>
      </c>
      <c r="AJ12" s="15">
        <f t="shared" si="0"/>
        <v>909090.90909090906</v>
      </c>
      <c r="AK12" s="15">
        <f t="shared" si="0"/>
        <v>909090.90909090906</v>
      </c>
      <c r="AL12" s="15">
        <f t="shared" si="0"/>
        <v>909090.90909090906</v>
      </c>
      <c r="AM12" s="15">
        <f t="shared" si="0"/>
        <v>909090.90909090906</v>
      </c>
      <c r="AN12" s="15">
        <f t="shared" si="0"/>
        <v>909090.90909090906</v>
      </c>
      <c r="AO12" s="15">
        <f t="shared" si="0"/>
        <v>909090.90909090906</v>
      </c>
      <c r="AP12" s="15">
        <f t="shared" si="0"/>
        <v>909090.90909090906</v>
      </c>
      <c r="AQ12" s="15">
        <f t="shared" si="0"/>
        <v>909090.90909090906</v>
      </c>
      <c r="AR12" s="15">
        <f t="shared" si="0"/>
        <v>909090.90909090906</v>
      </c>
      <c r="AS12" s="15">
        <f t="shared" si="0"/>
        <v>909090.90909090906</v>
      </c>
      <c r="AT12" s="15">
        <f t="shared" si="0"/>
        <v>909090.90909090906</v>
      </c>
      <c r="AU12" s="15">
        <f t="shared" si="0"/>
        <v>909090.90909090906</v>
      </c>
      <c r="AV12" s="15">
        <f t="shared" si="0"/>
        <v>909090.90909090906</v>
      </c>
      <c r="AW12" s="15">
        <f t="shared" si="0"/>
        <v>909090.90909090906</v>
      </c>
      <c r="AX12" s="15">
        <f t="shared" si="0"/>
        <v>909090.90909090906</v>
      </c>
      <c r="AY12" s="15">
        <f t="shared" si="0"/>
        <v>909090.90909090906</v>
      </c>
      <c r="AZ12" s="15">
        <f t="shared" si="0"/>
        <v>909090.90909090906</v>
      </c>
      <c r="BA12" s="15">
        <f t="shared" si="0"/>
        <v>909090.90909090906</v>
      </c>
      <c r="BB12" s="15">
        <f>E12*Pagamentos!D2</f>
        <v>90000000</v>
      </c>
      <c r="BC12" s="15">
        <f>SUM(F12:BB12)</f>
        <v>120000000</v>
      </c>
    </row>
    <row r="13" spans="1:55" x14ac:dyDescent="0.25">
      <c r="A13" t="s">
        <v>25</v>
      </c>
      <c r="B13" s="15">
        <f>B10*Pagamentos!B3</f>
        <v>150000000</v>
      </c>
      <c r="C13" s="1">
        <v>0.5</v>
      </c>
      <c r="D13" t="s">
        <v>17</v>
      </c>
      <c r="E13" s="15">
        <f>C13*B10</f>
        <v>150000000</v>
      </c>
      <c r="AD13" s="15">
        <f>E13*Pagamentos!C3/24</f>
        <v>1562500</v>
      </c>
      <c r="AE13" s="15">
        <f>AD13</f>
        <v>1562500</v>
      </c>
      <c r="AF13" s="15">
        <f t="shared" si="0"/>
        <v>1562500</v>
      </c>
      <c r="AG13" s="15">
        <f t="shared" si="0"/>
        <v>1562500</v>
      </c>
      <c r="AH13" s="15">
        <f t="shared" si="0"/>
        <v>1562500</v>
      </c>
      <c r="AI13" s="15">
        <f t="shared" si="0"/>
        <v>1562500</v>
      </c>
      <c r="AJ13" s="15">
        <f t="shared" si="0"/>
        <v>1562500</v>
      </c>
      <c r="AK13" s="15">
        <f t="shared" si="0"/>
        <v>1562500</v>
      </c>
      <c r="AL13" s="15">
        <f t="shared" si="0"/>
        <v>1562500</v>
      </c>
      <c r="AM13" s="15">
        <f t="shared" si="0"/>
        <v>1562500</v>
      </c>
      <c r="AN13" s="15">
        <f t="shared" si="0"/>
        <v>1562500</v>
      </c>
      <c r="AO13" s="15">
        <f t="shared" si="0"/>
        <v>1562500</v>
      </c>
      <c r="AP13" s="15">
        <f t="shared" si="0"/>
        <v>1562500</v>
      </c>
      <c r="AQ13" s="15">
        <f t="shared" si="0"/>
        <v>1562500</v>
      </c>
      <c r="AR13" s="15">
        <f t="shared" si="0"/>
        <v>1562500</v>
      </c>
      <c r="AS13" s="15">
        <f t="shared" si="0"/>
        <v>1562500</v>
      </c>
      <c r="AT13" s="15">
        <f t="shared" si="0"/>
        <v>1562500</v>
      </c>
      <c r="AU13" s="15">
        <f t="shared" si="0"/>
        <v>1562500</v>
      </c>
      <c r="AV13" s="15">
        <f t="shared" si="0"/>
        <v>1562500</v>
      </c>
      <c r="AW13" s="15">
        <f t="shared" si="0"/>
        <v>1562500</v>
      </c>
      <c r="AX13" s="15">
        <f t="shared" si="0"/>
        <v>1562500</v>
      </c>
      <c r="AY13" s="15">
        <f t="shared" si="0"/>
        <v>1562500</v>
      </c>
      <c r="AZ13" s="15">
        <f t="shared" si="0"/>
        <v>1562500</v>
      </c>
      <c r="BA13" s="15">
        <f t="shared" si="0"/>
        <v>1562500</v>
      </c>
      <c r="BB13" s="15">
        <f>E13*Pagamentos!D3</f>
        <v>112500000</v>
      </c>
      <c r="BC13" s="15">
        <f>SUM(F13:BB13)</f>
        <v>150000000</v>
      </c>
    </row>
    <row r="14" spans="1:55" x14ac:dyDescent="0.25">
      <c r="A14" t="s">
        <v>26</v>
      </c>
      <c r="B14" s="15">
        <f>B10*Pagamentos!B4</f>
        <v>30000000</v>
      </c>
      <c r="C14" s="1">
        <v>0.1</v>
      </c>
      <c r="D14" t="s">
        <v>17</v>
      </c>
      <c r="E14" s="15">
        <f t="shared" ref="E14:E17" si="1">B14</f>
        <v>30000000</v>
      </c>
      <c r="BB14" s="15">
        <f>E14</f>
        <v>30000000</v>
      </c>
      <c r="BC14" s="15">
        <f>SUM(F14:BB14)</f>
        <v>30000000</v>
      </c>
    </row>
    <row r="15" spans="1:55" x14ac:dyDescent="0.25">
      <c r="A15" t="s">
        <v>29</v>
      </c>
      <c r="B15" s="15">
        <f>B7*B2</f>
        <v>-59787424.189256944</v>
      </c>
      <c r="E15" s="15">
        <f t="shared" si="1"/>
        <v>-59787424.189256944</v>
      </c>
      <c r="F15" s="15">
        <f>E15</f>
        <v>-59787424.189256944</v>
      </c>
      <c r="BC15" s="15">
        <f>SUM(F15:BB15)</f>
        <v>-59787424.189256944</v>
      </c>
    </row>
    <row r="16" spans="1:55" x14ac:dyDescent="0.25">
      <c r="A16" t="s">
        <v>30</v>
      </c>
      <c r="B16" s="15">
        <f>B8*B6</f>
        <v>-114407494.39999999</v>
      </c>
      <c r="E16" s="15">
        <f t="shared" si="1"/>
        <v>-114407494.39999999</v>
      </c>
      <c r="AD16" s="15">
        <f>E16/24</f>
        <v>-4766978.9333333327</v>
      </c>
      <c r="AE16" s="15">
        <f>AD16</f>
        <v>-4766978.9333333327</v>
      </c>
      <c r="AF16" s="15">
        <f t="shared" ref="AF16:BA16" si="2">AE16</f>
        <v>-4766978.9333333327</v>
      </c>
      <c r="AG16" s="15">
        <f t="shared" si="2"/>
        <v>-4766978.9333333327</v>
      </c>
      <c r="AH16" s="15">
        <f t="shared" si="2"/>
        <v>-4766978.9333333327</v>
      </c>
      <c r="AI16" s="15">
        <f t="shared" si="2"/>
        <v>-4766978.9333333327</v>
      </c>
      <c r="AJ16" s="15">
        <f t="shared" si="2"/>
        <v>-4766978.9333333327</v>
      </c>
      <c r="AK16" s="15">
        <f t="shared" si="2"/>
        <v>-4766978.9333333327</v>
      </c>
      <c r="AL16" s="15">
        <f t="shared" si="2"/>
        <v>-4766978.9333333327</v>
      </c>
      <c r="AM16" s="15">
        <f t="shared" si="2"/>
        <v>-4766978.9333333327</v>
      </c>
      <c r="AN16" s="15">
        <f t="shared" si="2"/>
        <v>-4766978.9333333327</v>
      </c>
      <c r="AO16" s="15">
        <f t="shared" si="2"/>
        <v>-4766978.9333333327</v>
      </c>
      <c r="AP16" s="15">
        <f t="shared" si="2"/>
        <v>-4766978.9333333327</v>
      </c>
      <c r="AQ16" s="15">
        <f t="shared" si="2"/>
        <v>-4766978.9333333327</v>
      </c>
      <c r="AR16" s="15">
        <f t="shared" si="2"/>
        <v>-4766978.9333333327</v>
      </c>
      <c r="AS16" s="15">
        <f t="shared" si="2"/>
        <v>-4766978.9333333327</v>
      </c>
      <c r="AT16" s="15">
        <f t="shared" si="2"/>
        <v>-4766978.9333333327</v>
      </c>
      <c r="AU16" s="15">
        <f t="shared" si="2"/>
        <v>-4766978.9333333327</v>
      </c>
      <c r="AV16" s="15">
        <f t="shared" si="2"/>
        <v>-4766978.9333333327</v>
      </c>
      <c r="AW16" s="15">
        <f t="shared" si="2"/>
        <v>-4766978.9333333327</v>
      </c>
      <c r="AX16" s="15">
        <f t="shared" si="2"/>
        <v>-4766978.9333333327</v>
      </c>
      <c r="AY16" s="15">
        <f t="shared" si="2"/>
        <v>-4766978.9333333327</v>
      </c>
      <c r="AZ16" s="15">
        <f t="shared" si="2"/>
        <v>-4766978.9333333327</v>
      </c>
      <c r="BA16" s="15">
        <f t="shared" si="2"/>
        <v>-4766978.9333333327</v>
      </c>
      <c r="BC16" s="15">
        <f>SUM(F16:BB16)</f>
        <v>-114407494.40000001</v>
      </c>
    </row>
    <row r="17" spans="1:55" x14ac:dyDescent="0.25">
      <c r="A17" t="s">
        <v>31</v>
      </c>
      <c r="B17" s="15">
        <f>B16*C17</f>
        <v>-4576299.7759999996</v>
      </c>
      <c r="C17" s="1">
        <v>0.04</v>
      </c>
      <c r="D17" t="s">
        <v>40</v>
      </c>
      <c r="E17" s="15">
        <f t="shared" si="1"/>
        <v>-4576299.7759999996</v>
      </c>
      <c r="L17" s="15">
        <f>E17</f>
        <v>-4576299.7759999996</v>
      </c>
      <c r="BC17" s="15">
        <f>SUM(F17:BB17)</f>
        <v>-4576299.7759999996</v>
      </c>
    </row>
    <row r="18" spans="1:55" x14ac:dyDescent="0.25">
      <c r="A18" t="s">
        <v>41</v>
      </c>
      <c r="B18" s="15"/>
      <c r="C18" s="1">
        <v>-0.12</v>
      </c>
      <c r="D18" t="s">
        <v>17</v>
      </c>
      <c r="E18" s="15">
        <f>--B10*C18</f>
        <v>-36000000</v>
      </c>
      <c r="F18" s="15">
        <f>SUM(F12:F14)*$C$18</f>
        <v>0</v>
      </c>
      <c r="G18" s="15">
        <f t="shared" ref="G18:BB18" si="3">SUM(G12:G14)*$C$18</f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0</v>
      </c>
      <c r="Q18" s="15">
        <f t="shared" si="3"/>
        <v>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>SUM(U12:U14)*$C$18</f>
        <v>-109090.90909090909</v>
      </c>
      <c r="V18" s="15">
        <f t="shared" si="3"/>
        <v>-109090.90909090909</v>
      </c>
      <c r="W18" s="15">
        <f t="shared" si="3"/>
        <v>-109090.90909090909</v>
      </c>
      <c r="X18" s="15">
        <f t="shared" si="3"/>
        <v>-109090.90909090909</v>
      </c>
      <c r="Y18" s="15">
        <f t="shared" si="3"/>
        <v>-109090.90909090909</v>
      </c>
      <c r="Z18" s="15">
        <f t="shared" si="3"/>
        <v>-109090.90909090909</v>
      </c>
      <c r="AA18" s="15">
        <f t="shared" si="3"/>
        <v>-109090.90909090909</v>
      </c>
      <c r="AB18" s="15">
        <f t="shared" si="3"/>
        <v>-109090.90909090909</v>
      </c>
      <c r="AC18" s="15">
        <f t="shared" si="3"/>
        <v>-109090.90909090909</v>
      </c>
      <c r="AD18" s="15">
        <f t="shared" si="3"/>
        <v>-296590.90909090912</v>
      </c>
      <c r="AE18" s="15">
        <f t="shared" si="3"/>
        <v>-296590.90909090912</v>
      </c>
      <c r="AF18" s="15">
        <f t="shared" si="3"/>
        <v>-296590.90909090912</v>
      </c>
      <c r="AG18" s="15">
        <f t="shared" si="3"/>
        <v>-296590.90909090912</v>
      </c>
      <c r="AH18" s="15">
        <f t="shared" si="3"/>
        <v>-296590.90909090912</v>
      </c>
      <c r="AI18" s="15">
        <f t="shared" si="3"/>
        <v>-296590.90909090912</v>
      </c>
      <c r="AJ18" s="15">
        <f t="shared" si="3"/>
        <v>-296590.90909090912</v>
      </c>
      <c r="AK18" s="15">
        <f t="shared" si="3"/>
        <v>-296590.90909090912</v>
      </c>
      <c r="AL18" s="15">
        <f t="shared" si="3"/>
        <v>-296590.90909090912</v>
      </c>
      <c r="AM18" s="15">
        <f t="shared" si="3"/>
        <v>-296590.90909090912</v>
      </c>
      <c r="AN18" s="15">
        <f t="shared" si="3"/>
        <v>-296590.90909090912</v>
      </c>
      <c r="AO18" s="15">
        <f t="shared" si="3"/>
        <v>-296590.90909090912</v>
      </c>
      <c r="AP18" s="15">
        <f t="shared" si="3"/>
        <v>-296590.90909090912</v>
      </c>
      <c r="AQ18" s="15">
        <f t="shared" si="3"/>
        <v>-296590.90909090912</v>
      </c>
      <c r="AR18" s="15">
        <f t="shared" si="3"/>
        <v>-296590.90909090912</v>
      </c>
      <c r="AS18" s="15">
        <f t="shared" si="3"/>
        <v>-296590.90909090912</v>
      </c>
      <c r="AT18" s="15">
        <f t="shared" si="3"/>
        <v>-296590.90909090912</v>
      </c>
      <c r="AU18" s="15">
        <f t="shared" si="3"/>
        <v>-296590.90909090912</v>
      </c>
      <c r="AV18" s="15">
        <f t="shared" si="3"/>
        <v>-296590.90909090912</v>
      </c>
      <c r="AW18" s="15">
        <f t="shared" si="3"/>
        <v>-296590.90909090912</v>
      </c>
      <c r="AX18" s="15">
        <f t="shared" si="3"/>
        <v>-296590.90909090912</v>
      </c>
      <c r="AY18" s="15">
        <f t="shared" si="3"/>
        <v>-296590.90909090912</v>
      </c>
      <c r="AZ18" s="15">
        <f t="shared" si="3"/>
        <v>-296590.90909090912</v>
      </c>
      <c r="BA18" s="15">
        <f t="shared" si="3"/>
        <v>-296590.90909090912</v>
      </c>
      <c r="BB18" s="15">
        <f t="shared" si="3"/>
        <v>-27900000</v>
      </c>
      <c r="BC18" s="15">
        <f>SUM(F18:BB18)</f>
        <v>-36000000</v>
      </c>
    </row>
    <row r="19" spans="1:55" x14ac:dyDescent="0.25">
      <c r="A19" s="16" t="s">
        <v>42</v>
      </c>
      <c r="B19" s="17"/>
      <c r="C19" s="18">
        <v>-0.1</v>
      </c>
      <c r="D19" s="16" t="s">
        <v>17</v>
      </c>
      <c r="E19" s="17">
        <f>B10*C19</f>
        <v>-30000000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>
        <f>C19*E12</f>
        <v>-12000000</v>
      </c>
      <c r="V19" s="16"/>
      <c r="W19" s="16"/>
      <c r="X19" s="16"/>
      <c r="Y19" s="16"/>
      <c r="Z19" s="16"/>
      <c r="AA19" s="16"/>
      <c r="AB19" s="16"/>
      <c r="AC19" s="16"/>
      <c r="AD19" s="17">
        <f>C19*E13</f>
        <v>-15000000</v>
      </c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>
        <f>C19*E14</f>
        <v>-3000000</v>
      </c>
      <c r="BC19" s="17">
        <f>SUM(F19:BB19)</f>
        <v>-30000000</v>
      </c>
    </row>
    <row r="20" spans="1:55" x14ac:dyDescent="0.25">
      <c r="A20" s="19" t="s">
        <v>44</v>
      </c>
      <c r="B20" s="15"/>
      <c r="E20" s="15">
        <f>SUM(E12:E19)</f>
        <v>55228781.63474308</v>
      </c>
      <c r="F20" s="15">
        <f t="shared" ref="F20:BC20" si="4">SUM(F12:F19)</f>
        <v>-59787424.189256944</v>
      </c>
      <c r="G20" s="15">
        <f t="shared" si="4"/>
        <v>0</v>
      </c>
      <c r="H20" s="15">
        <f t="shared" si="4"/>
        <v>0</v>
      </c>
      <c r="I20" s="15">
        <f t="shared" si="4"/>
        <v>0</v>
      </c>
      <c r="J20" s="15">
        <f t="shared" si="4"/>
        <v>0</v>
      </c>
      <c r="K20" s="15">
        <f t="shared" si="4"/>
        <v>0</v>
      </c>
      <c r="L20" s="15">
        <f t="shared" si="4"/>
        <v>-4576299.7759999996</v>
      </c>
      <c r="M20" s="15">
        <f t="shared" si="4"/>
        <v>0</v>
      </c>
      <c r="N20" s="15">
        <f t="shared" si="4"/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4"/>
        <v>0</v>
      </c>
      <c r="T20" s="15">
        <f t="shared" si="4"/>
        <v>0</v>
      </c>
      <c r="U20" s="15">
        <f t="shared" si="4"/>
        <v>-11200000</v>
      </c>
      <c r="V20" s="15">
        <f t="shared" si="4"/>
        <v>800000</v>
      </c>
      <c r="W20" s="15">
        <f t="shared" si="4"/>
        <v>800000</v>
      </c>
      <c r="X20" s="15">
        <f t="shared" si="4"/>
        <v>800000</v>
      </c>
      <c r="Y20" s="15">
        <f t="shared" si="4"/>
        <v>800000</v>
      </c>
      <c r="Z20" s="15">
        <f t="shared" si="4"/>
        <v>800000</v>
      </c>
      <c r="AA20" s="15">
        <f t="shared" si="4"/>
        <v>800000</v>
      </c>
      <c r="AB20" s="15">
        <f t="shared" si="4"/>
        <v>800000</v>
      </c>
      <c r="AC20" s="15">
        <f t="shared" si="4"/>
        <v>800000</v>
      </c>
      <c r="AD20" s="15">
        <f t="shared" si="4"/>
        <v>-17591978.933333334</v>
      </c>
      <c r="AE20" s="15">
        <f t="shared" si="4"/>
        <v>-2591978.9333333327</v>
      </c>
      <c r="AF20" s="15">
        <f t="shared" si="4"/>
        <v>-2591978.9333333327</v>
      </c>
      <c r="AG20" s="15">
        <f t="shared" si="4"/>
        <v>-2591978.9333333327</v>
      </c>
      <c r="AH20" s="15">
        <f t="shared" si="4"/>
        <v>-2591978.9333333327</v>
      </c>
      <c r="AI20" s="15">
        <f t="shared" si="4"/>
        <v>-2591978.9333333327</v>
      </c>
      <c r="AJ20" s="15">
        <f t="shared" si="4"/>
        <v>-2591978.9333333327</v>
      </c>
      <c r="AK20" s="15">
        <f t="shared" si="4"/>
        <v>-2591978.9333333327</v>
      </c>
      <c r="AL20" s="15">
        <f t="shared" si="4"/>
        <v>-2591978.9333333327</v>
      </c>
      <c r="AM20" s="15">
        <f t="shared" si="4"/>
        <v>-2591978.9333333327</v>
      </c>
      <c r="AN20" s="15">
        <f t="shared" si="4"/>
        <v>-2591978.9333333327</v>
      </c>
      <c r="AO20" s="15">
        <f t="shared" si="4"/>
        <v>-2591978.9333333327</v>
      </c>
      <c r="AP20" s="15">
        <f t="shared" si="4"/>
        <v>-2591978.9333333327</v>
      </c>
      <c r="AQ20" s="15">
        <f t="shared" si="4"/>
        <v>-2591978.9333333327</v>
      </c>
      <c r="AR20" s="15">
        <f t="shared" si="4"/>
        <v>-2591978.9333333327</v>
      </c>
      <c r="AS20" s="15">
        <f t="shared" si="4"/>
        <v>-2591978.9333333327</v>
      </c>
      <c r="AT20" s="15">
        <f t="shared" si="4"/>
        <v>-2591978.9333333327</v>
      </c>
      <c r="AU20" s="15">
        <f t="shared" si="4"/>
        <v>-2591978.9333333327</v>
      </c>
      <c r="AV20" s="15">
        <f t="shared" si="4"/>
        <v>-2591978.9333333327</v>
      </c>
      <c r="AW20" s="15">
        <f t="shared" si="4"/>
        <v>-2591978.9333333327</v>
      </c>
      <c r="AX20" s="15">
        <f t="shared" si="4"/>
        <v>-2591978.9333333327</v>
      </c>
      <c r="AY20" s="15">
        <f t="shared" si="4"/>
        <v>-2591978.9333333327</v>
      </c>
      <c r="AZ20" s="15">
        <f t="shared" si="4"/>
        <v>-2591978.9333333327</v>
      </c>
      <c r="BA20" s="15">
        <f t="shared" si="4"/>
        <v>-2591978.9333333327</v>
      </c>
      <c r="BB20" s="15">
        <f t="shared" si="4"/>
        <v>201600000</v>
      </c>
      <c r="BC20" s="15">
        <f t="shared" si="4"/>
        <v>55228781.634743065</v>
      </c>
    </row>
    <row r="21" spans="1:55" x14ac:dyDescent="0.25">
      <c r="B21" s="15"/>
    </row>
    <row r="22" spans="1:55" x14ac:dyDescent="0.25">
      <c r="A22" t="s">
        <v>45</v>
      </c>
      <c r="B22" s="15"/>
      <c r="E22" s="20">
        <f>NPV(E1,G20:BB20)+F20</f>
        <v>0</v>
      </c>
    </row>
    <row r="23" spans="1:55" x14ac:dyDescent="0.25">
      <c r="A23" t="s">
        <v>46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Original</vt:lpstr>
      <vt:lpstr>$Constr</vt:lpstr>
      <vt:lpstr>Pagamentos</vt:lpstr>
      <vt:lpstr>$Terreno</vt:lpstr>
      <vt:lpstr>Original!_Hlk8423198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</dc:creator>
  <cp:lastModifiedBy>Aula</cp:lastModifiedBy>
  <dcterms:created xsi:type="dcterms:W3CDTF">2022-06-13T22:02:27Z</dcterms:created>
  <dcterms:modified xsi:type="dcterms:W3CDTF">2022-06-14T01:41:32Z</dcterms:modified>
</cp:coreProperties>
</file>