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u Drive\FEARP\2022\cont empresarial\ETERNIT RETOMAR\"/>
    </mc:Choice>
  </mc:AlternateContent>
  <bookViews>
    <workbookView xWindow="0" yWindow="0" windowWidth="15360" windowHeight="7620" firstSheet="2" activeTab="7"/>
  </bookViews>
  <sheets>
    <sheet name="DCs completas" sheetId="2" r:id="rId1"/>
    <sheet name="DCs resumidas" sheetId="3" r:id="rId2"/>
    <sheet name="Receita Liq X Lucro Liq" sheetId="4" r:id="rId3"/>
    <sheet name="AC x ANC" sheetId="5" r:id="rId4"/>
    <sheet name="PASS X PL" sheetId="6" r:id="rId5"/>
    <sheet name="EBITDA" sheetId="7" r:id="rId6"/>
    <sheet name="Ebitda_graf" sheetId="9" r:id="rId7"/>
    <sheet name="MARGENS" sheetId="8" r:id="rId8"/>
    <sheet name="Margens_graf" sheetId="10" r:id="rId9"/>
    <sheet name="Folga Financeira" sheetId="11" r:id="rId10"/>
    <sheet name="Folga_graf" sheetId="12" r:id="rId11"/>
    <sheet name="Liquidez Imediata e Corrente" sheetId="13" r:id="rId12"/>
    <sheet name="Liquidez_graf" sheetId="14" r:id="rId13"/>
    <sheet name="Endividamento" sheetId="15" r:id="rId14"/>
    <sheet name="Endiv_graf" sheetId="16" r:id="rId15"/>
    <sheet name="Retorno" sheetId="17" r:id="rId16"/>
    <sheet name="Retorno X Custo _ graf" sheetId="18" r:id="rId17"/>
    <sheet name="DFC" sheetId="19" r:id="rId18"/>
    <sheet name="DFC graf" sheetId="20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8" l="1"/>
  <c r="J4" i="8"/>
  <c r="I4" i="8"/>
  <c r="H4" i="8"/>
  <c r="G4" i="8"/>
  <c r="F4" i="8"/>
  <c r="E4" i="8"/>
  <c r="D4" i="8"/>
  <c r="C4" i="8"/>
  <c r="K3" i="8"/>
  <c r="J3" i="8"/>
  <c r="I3" i="8"/>
  <c r="H3" i="8"/>
  <c r="G3" i="8"/>
  <c r="F3" i="8"/>
  <c r="E3" i="8"/>
  <c r="D3" i="8"/>
  <c r="C3" i="8"/>
  <c r="N15" i="3" l="1"/>
  <c r="N13" i="3"/>
  <c r="R8" i="3"/>
  <c r="Q8" i="3"/>
  <c r="P8" i="3"/>
  <c r="O8" i="3"/>
  <c r="N8" i="3"/>
  <c r="M8" i="3"/>
  <c r="R7" i="3"/>
  <c r="Q7" i="3"/>
  <c r="P7" i="3"/>
  <c r="O7" i="3"/>
  <c r="N7" i="3"/>
  <c r="M7" i="3"/>
  <c r="R6" i="3"/>
  <c r="Q6" i="3"/>
  <c r="P6" i="3"/>
  <c r="O6" i="3"/>
  <c r="N6" i="3"/>
  <c r="M6" i="3"/>
  <c r="R5" i="3"/>
  <c r="Q5" i="3"/>
  <c r="P5" i="3"/>
  <c r="O5" i="3"/>
  <c r="N5" i="3"/>
  <c r="M5" i="3"/>
  <c r="R4" i="3"/>
  <c r="Q4" i="3"/>
  <c r="P4" i="3"/>
  <c r="O4" i="3"/>
  <c r="N4" i="3"/>
  <c r="M4" i="3"/>
  <c r="Y8" i="3"/>
  <c r="X8" i="3"/>
  <c r="W8" i="3"/>
  <c r="V8" i="3"/>
  <c r="U8" i="3"/>
  <c r="Y7" i="3"/>
  <c r="X7" i="3"/>
  <c r="W7" i="3"/>
  <c r="V7" i="3"/>
  <c r="U7" i="3"/>
  <c r="Y6" i="3"/>
  <c r="X6" i="3"/>
  <c r="W6" i="3"/>
  <c r="V6" i="3"/>
  <c r="U6" i="3"/>
  <c r="Y5" i="3"/>
  <c r="X5" i="3"/>
  <c r="W5" i="3"/>
  <c r="V5" i="3"/>
  <c r="U5" i="3"/>
  <c r="Y4" i="3"/>
  <c r="X4" i="3"/>
  <c r="W4" i="3"/>
  <c r="V4" i="3"/>
  <c r="U4" i="3"/>
  <c r="T4" i="3"/>
  <c r="T8" i="3"/>
  <c r="T7" i="3"/>
  <c r="T6" i="3"/>
  <c r="T5" i="3"/>
  <c r="D9" i="19" l="1"/>
  <c r="D10" i="19" s="1"/>
  <c r="E9" i="19"/>
  <c r="E10" i="19" s="1"/>
  <c r="F9" i="19"/>
  <c r="G9" i="19"/>
  <c r="H9" i="19"/>
  <c r="I9" i="19"/>
  <c r="I10" i="19" s="1"/>
  <c r="J9" i="19"/>
  <c r="K9" i="19"/>
  <c r="C9" i="19"/>
  <c r="D7" i="19"/>
  <c r="E7" i="19"/>
  <c r="F7" i="19"/>
  <c r="G7" i="19"/>
  <c r="H7" i="19"/>
  <c r="I7" i="19"/>
  <c r="J7" i="19"/>
  <c r="K7" i="19"/>
  <c r="C7" i="19"/>
  <c r="J5" i="19"/>
  <c r="I5" i="19"/>
  <c r="H5" i="19"/>
  <c r="F5" i="19"/>
  <c r="E5" i="19"/>
  <c r="D5" i="19"/>
  <c r="J4" i="19"/>
  <c r="I4" i="19"/>
  <c r="H4" i="19"/>
  <c r="F4" i="19"/>
  <c r="E4" i="19"/>
  <c r="D4" i="19"/>
  <c r="J3" i="19"/>
  <c r="I3" i="19"/>
  <c r="H3" i="19"/>
  <c r="F3" i="19"/>
  <c r="E3" i="19"/>
  <c r="D3" i="19"/>
  <c r="G3" i="19"/>
  <c r="K3" i="19"/>
  <c r="G4" i="19"/>
  <c r="K4" i="19"/>
  <c r="G5" i="19"/>
  <c r="K5" i="19"/>
  <c r="C5" i="19"/>
  <c r="C4" i="19"/>
  <c r="C3" i="19"/>
  <c r="J31" i="17"/>
  <c r="J32" i="17" s="1"/>
  <c r="J33" i="17" s="1"/>
  <c r="I31" i="17"/>
  <c r="H31" i="17"/>
  <c r="F31" i="17"/>
  <c r="E31" i="17"/>
  <c r="D31" i="17"/>
  <c r="B40" i="17"/>
  <c r="G31" i="17"/>
  <c r="G32" i="17" s="1"/>
  <c r="K31" i="17"/>
  <c r="D32" i="17"/>
  <c r="D33" i="17" s="1"/>
  <c r="E32" i="17"/>
  <c r="E33" i="17" s="1"/>
  <c r="F32" i="17"/>
  <c r="F33" i="17" s="1"/>
  <c r="H32" i="17"/>
  <c r="H33" i="17" s="1"/>
  <c r="I32" i="17"/>
  <c r="I33" i="17" s="1"/>
  <c r="K32" i="17"/>
  <c r="K33" i="17" s="1"/>
  <c r="C32" i="17"/>
  <c r="C33" i="17" s="1"/>
  <c r="C31" i="17"/>
  <c r="D9" i="17"/>
  <c r="D10" i="17" s="1"/>
  <c r="D11" i="17" s="1"/>
  <c r="E9" i="17"/>
  <c r="F9" i="17"/>
  <c r="F10" i="17" s="1"/>
  <c r="F11" i="17" s="1"/>
  <c r="G9" i="17"/>
  <c r="G10" i="17" s="1"/>
  <c r="G11" i="17" s="1"/>
  <c r="H9" i="17"/>
  <c r="H10" i="17" s="1"/>
  <c r="H11" i="17" s="1"/>
  <c r="I9" i="17"/>
  <c r="J9" i="17"/>
  <c r="J10" i="17" s="1"/>
  <c r="J11" i="17" s="1"/>
  <c r="K9" i="17"/>
  <c r="K10" i="17" s="1"/>
  <c r="K11" i="17" s="1"/>
  <c r="C9" i="17"/>
  <c r="C11" i="17"/>
  <c r="E10" i="17"/>
  <c r="E11" i="17" s="1"/>
  <c r="I10" i="17"/>
  <c r="I11" i="17" s="1"/>
  <c r="D3" i="17"/>
  <c r="D15" i="17" s="1"/>
  <c r="E3" i="17"/>
  <c r="E15" i="17" s="1"/>
  <c r="F3" i="17"/>
  <c r="F15" i="17" s="1"/>
  <c r="G3" i="17"/>
  <c r="G15" i="17" s="1"/>
  <c r="H3" i="17"/>
  <c r="H15" i="17" s="1"/>
  <c r="I3" i="17"/>
  <c r="I15" i="17" s="1"/>
  <c r="J3" i="17"/>
  <c r="J15" i="17" s="1"/>
  <c r="K3" i="17"/>
  <c r="K15" i="17" s="1"/>
  <c r="C3" i="17"/>
  <c r="C15" i="17" s="1"/>
  <c r="D2" i="17"/>
  <c r="E2" i="17"/>
  <c r="F2" i="17"/>
  <c r="G2" i="17"/>
  <c r="H2" i="17"/>
  <c r="I2" i="17"/>
  <c r="J2" i="17"/>
  <c r="K2" i="17"/>
  <c r="C2" i="17"/>
  <c r="D7" i="15"/>
  <c r="E7" i="15"/>
  <c r="F7" i="15"/>
  <c r="G7" i="15"/>
  <c r="H7" i="15"/>
  <c r="I7" i="15"/>
  <c r="J7" i="15"/>
  <c r="K7" i="15"/>
  <c r="C7" i="15"/>
  <c r="J5" i="15"/>
  <c r="J14" i="17" s="1"/>
  <c r="J34" i="17" s="1"/>
  <c r="D2" i="15"/>
  <c r="E2" i="15"/>
  <c r="F2" i="15"/>
  <c r="G2" i="15"/>
  <c r="H2" i="15"/>
  <c r="I2" i="15"/>
  <c r="J2" i="15"/>
  <c r="K2" i="15"/>
  <c r="D3" i="15"/>
  <c r="D5" i="15" s="1"/>
  <c r="E3" i="15"/>
  <c r="E5" i="15" s="1"/>
  <c r="F3" i="15"/>
  <c r="F5" i="15" s="1"/>
  <c r="F14" i="17" s="1"/>
  <c r="F34" i="17" s="1"/>
  <c r="G3" i="15"/>
  <c r="G5" i="15" s="1"/>
  <c r="H3" i="15"/>
  <c r="H5" i="15" s="1"/>
  <c r="I3" i="15"/>
  <c r="I5" i="15" s="1"/>
  <c r="J3" i="15"/>
  <c r="K3" i="15"/>
  <c r="K5" i="15" s="1"/>
  <c r="C3" i="15"/>
  <c r="C2" i="15"/>
  <c r="F8" i="13"/>
  <c r="H8" i="13"/>
  <c r="D3" i="13"/>
  <c r="E3" i="13"/>
  <c r="F3" i="13"/>
  <c r="G3" i="13"/>
  <c r="H3" i="13"/>
  <c r="I3" i="13"/>
  <c r="J3" i="13"/>
  <c r="K3" i="13"/>
  <c r="D4" i="13"/>
  <c r="D8" i="13" s="1"/>
  <c r="E4" i="13"/>
  <c r="F4" i="13"/>
  <c r="G4" i="13"/>
  <c r="H4" i="13"/>
  <c r="I4" i="13"/>
  <c r="J4" i="13"/>
  <c r="J8" i="13" s="1"/>
  <c r="K4" i="13"/>
  <c r="D5" i="13"/>
  <c r="E5" i="13"/>
  <c r="F5" i="13"/>
  <c r="G5" i="13"/>
  <c r="H5" i="13"/>
  <c r="I5" i="13"/>
  <c r="J5" i="13"/>
  <c r="K5" i="13"/>
  <c r="C5" i="13"/>
  <c r="C4" i="13"/>
  <c r="C8" i="13" s="1"/>
  <c r="C3" i="13"/>
  <c r="C7" i="13" s="1"/>
  <c r="D3" i="11"/>
  <c r="E3" i="11"/>
  <c r="E4" i="11" s="1"/>
  <c r="F3" i="11"/>
  <c r="G3" i="11"/>
  <c r="H3" i="11"/>
  <c r="I3" i="11"/>
  <c r="I4" i="11" s="1"/>
  <c r="J3" i="11"/>
  <c r="K3" i="11"/>
  <c r="C3" i="11"/>
  <c r="D2" i="11"/>
  <c r="E2" i="11"/>
  <c r="F2" i="11"/>
  <c r="F4" i="11" s="1"/>
  <c r="G2" i="11"/>
  <c r="G4" i="11" s="1"/>
  <c r="H2" i="11"/>
  <c r="I2" i="11"/>
  <c r="J2" i="11"/>
  <c r="J4" i="11" s="1"/>
  <c r="K2" i="11"/>
  <c r="K4" i="11" s="1"/>
  <c r="C2" i="11"/>
  <c r="E6" i="8"/>
  <c r="I6" i="8"/>
  <c r="F6" i="8"/>
  <c r="G6" i="8"/>
  <c r="J6" i="8"/>
  <c r="K6" i="8"/>
  <c r="D2" i="8"/>
  <c r="E2" i="8"/>
  <c r="E8" i="8" s="1"/>
  <c r="F2" i="8"/>
  <c r="F8" i="8" s="1"/>
  <c r="G2" i="8"/>
  <c r="H2" i="8"/>
  <c r="I2" i="8"/>
  <c r="I8" i="8" s="1"/>
  <c r="J2" i="8"/>
  <c r="J8" i="8" s="1"/>
  <c r="K2" i="8"/>
  <c r="C2" i="8"/>
  <c r="K3" i="7"/>
  <c r="G3" i="7"/>
  <c r="H3" i="7" s="1"/>
  <c r="I3" i="7" s="1"/>
  <c r="J3" i="7" s="1"/>
  <c r="C3" i="7"/>
  <c r="D3" i="7" s="1"/>
  <c r="E3" i="7" s="1"/>
  <c r="F3" i="7" s="1"/>
  <c r="H14" i="17" l="1"/>
  <c r="H34" i="17" s="1"/>
  <c r="H9" i="15"/>
  <c r="D9" i="15"/>
  <c r="D14" i="17"/>
  <c r="D34" i="17" s="1"/>
  <c r="E8" i="13"/>
  <c r="I7" i="13"/>
  <c r="H7" i="13"/>
  <c r="C8" i="8"/>
  <c r="H8" i="8"/>
  <c r="D8" i="8"/>
  <c r="K8" i="13"/>
  <c r="G8" i="13"/>
  <c r="K7" i="13"/>
  <c r="G7" i="13"/>
  <c r="I8" i="13"/>
  <c r="E7" i="13"/>
  <c r="D7" i="13"/>
  <c r="K8" i="8"/>
  <c r="G8" i="8"/>
  <c r="C6" i="8"/>
  <c r="H6" i="8"/>
  <c r="D6" i="8"/>
  <c r="C4" i="11"/>
  <c r="H4" i="11"/>
  <c r="D4" i="11"/>
  <c r="J7" i="13"/>
  <c r="F7" i="13"/>
  <c r="C5" i="15"/>
  <c r="C14" i="17" s="1"/>
  <c r="K10" i="19"/>
  <c r="G10" i="19"/>
  <c r="K9" i="15"/>
  <c r="K14" i="17"/>
  <c r="K34" i="17" s="1"/>
  <c r="K35" i="17" s="1"/>
  <c r="K37" i="17" s="1"/>
  <c r="G9" i="15"/>
  <c r="G14" i="17"/>
  <c r="G34" i="17" s="1"/>
  <c r="G35" i="17" s="1"/>
  <c r="G37" i="17" s="1"/>
  <c r="E35" i="17"/>
  <c r="E37" i="17" s="1"/>
  <c r="I14" i="17"/>
  <c r="I34" i="17" s="1"/>
  <c r="J35" i="17" s="1"/>
  <c r="J37" i="17" s="1"/>
  <c r="I9" i="15"/>
  <c r="E14" i="17"/>
  <c r="E34" i="17" s="1"/>
  <c r="F35" i="17" s="1"/>
  <c r="E9" i="15"/>
  <c r="F9" i="15"/>
  <c r="D17" i="17"/>
  <c r="H10" i="19"/>
  <c r="J9" i="15"/>
  <c r="H17" i="17"/>
  <c r="H4" i="17"/>
  <c r="G17" i="17"/>
  <c r="F37" i="17"/>
  <c r="J17" i="17"/>
  <c r="F17" i="17"/>
  <c r="J10" i="19"/>
  <c r="F10" i="19"/>
  <c r="H6" i="17"/>
  <c r="H43" i="17" s="1"/>
  <c r="D6" i="17"/>
  <c r="D43" i="17" s="1"/>
  <c r="E17" i="17"/>
  <c r="D4" i="17"/>
  <c r="H35" i="17"/>
  <c r="H37" i="17" s="1"/>
  <c r="K4" i="17"/>
  <c r="K6" i="17" s="1"/>
  <c r="K43" i="17" s="1"/>
  <c r="G4" i="17"/>
  <c r="G6" i="17" s="1"/>
  <c r="G43" i="17" s="1"/>
  <c r="J4" i="17"/>
  <c r="J6" i="17" s="1"/>
  <c r="J43" i="17" s="1"/>
  <c r="F4" i="17"/>
  <c r="F6" i="17" s="1"/>
  <c r="F43" i="17" s="1"/>
  <c r="G33" i="17"/>
  <c r="I4" i="17"/>
  <c r="I6" i="17" s="1"/>
  <c r="I43" i="17" s="1"/>
  <c r="E4" i="17"/>
  <c r="E6" i="17" s="1"/>
  <c r="E43" i="17" s="1"/>
  <c r="B8" i="7"/>
  <c r="K5" i="7"/>
  <c r="K11" i="7" s="1"/>
  <c r="J5" i="7"/>
  <c r="J11" i="7" s="1"/>
  <c r="I5" i="7"/>
  <c r="I11" i="7" s="1"/>
  <c r="H5" i="7"/>
  <c r="H11" i="7" s="1"/>
  <c r="G5" i="7"/>
  <c r="G11" i="7" s="1"/>
  <c r="F5" i="7"/>
  <c r="F11" i="7" s="1"/>
  <c r="E5" i="7"/>
  <c r="E11" i="7" s="1"/>
  <c r="D5" i="7"/>
  <c r="D11" i="7" s="1"/>
  <c r="C5" i="7"/>
  <c r="C11" i="7" s="1"/>
  <c r="G4" i="7"/>
  <c r="G10" i="7" s="1"/>
  <c r="K4" i="7"/>
  <c r="K10" i="7" s="1"/>
  <c r="C4" i="7"/>
  <c r="C10" i="7" s="1"/>
  <c r="G9" i="7"/>
  <c r="K9" i="7"/>
  <c r="C9" i="7"/>
  <c r="D2" i="7"/>
  <c r="D8" i="7" s="1"/>
  <c r="E2" i="7"/>
  <c r="E8" i="7" s="1"/>
  <c r="F2" i="7"/>
  <c r="F8" i="7" s="1"/>
  <c r="G2" i="7"/>
  <c r="G8" i="7" s="1"/>
  <c r="H2" i="7"/>
  <c r="H8" i="7" s="1"/>
  <c r="I2" i="7"/>
  <c r="I8" i="7" s="1"/>
  <c r="J2" i="7"/>
  <c r="J8" i="7" s="1"/>
  <c r="K2" i="7"/>
  <c r="K8" i="7" s="1"/>
  <c r="C2" i="7"/>
  <c r="C8" i="7" s="1"/>
  <c r="K48" i="3"/>
  <c r="K42" i="3"/>
  <c r="K47" i="3"/>
  <c r="K46" i="3"/>
  <c r="K45" i="3"/>
  <c r="K44" i="3"/>
  <c r="K43" i="3"/>
  <c r="K41" i="3"/>
  <c r="K40" i="3"/>
  <c r="J47" i="3"/>
  <c r="J45" i="3"/>
  <c r="J43" i="3"/>
  <c r="J41" i="3"/>
  <c r="J42" i="3" s="1"/>
  <c r="J40" i="3"/>
  <c r="I47" i="3"/>
  <c r="I45" i="3"/>
  <c r="I43" i="3"/>
  <c r="I41" i="3"/>
  <c r="I42" i="3" s="1"/>
  <c r="I40" i="3"/>
  <c r="H42" i="3"/>
  <c r="H44" i="3" s="1"/>
  <c r="H46" i="3" s="1"/>
  <c r="H48" i="3" s="1"/>
  <c r="H47" i="3"/>
  <c r="H45" i="3"/>
  <c r="H43" i="3"/>
  <c r="H41" i="3"/>
  <c r="H40" i="3"/>
  <c r="G42" i="3"/>
  <c r="G44" i="3" s="1"/>
  <c r="G46" i="3" s="1"/>
  <c r="G48" i="3" s="1"/>
  <c r="G47" i="3"/>
  <c r="G45" i="3"/>
  <c r="G43" i="3"/>
  <c r="G41" i="3"/>
  <c r="G40" i="3"/>
  <c r="F47" i="3"/>
  <c r="E47" i="3"/>
  <c r="F45" i="3"/>
  <c r="E45" i="3"/>
  <c r="F43" i="3"/>
  <c r="E43" i="3"/>
  <c r="F41" i="3"/>
  <c r="E41" i="3"/>
  <c r="F40" i="3"/>
  <c r="E40" i="3"/>
  <c r="D47" i="3"/>
  <c r="C42" i="3"/>
  <c r="C44" i="3" s="1"/>
  <c r="C46" i="3" s="1"/>
  <c r="C48" i="3" s="1"/>
  <c r="D45" i="3"/>
  <c r="D43" i="3"/>
  <c r="D41" i="3"/>
  <c r="D40" i="3"/>
  <c r="C41" i="3"/>
  <c r="C43" i="3"/>
  <c r="C45" i="3"/>
  <c r="C47" i="3"/>
  <c r="C40" i="3"/>
  <c r="E42" i="3"/>
  <c r="F42" i="3"/>
  <c r="D42" i="3"/>
  <c r="D44" i="3" s="1"/>
  <c r="D29" i="3"/>
  <c r="E29" i="3"/>
  <c r="F29" i="3"/>
  <c r="G29" i="3"/>
  <c r="G31" i="3" s="1"/>
  <c r="G33" i="3" s="1"/>
  <c r="G35" i="3" s="1"/>
  <c r="H29" i="3"/>
  <c r="I29" i="3"/>
  <c r="J29" i="3"/>
  <c r="K29" i="3"/>
  <c r="D30" i="3"/>
  <c r="E30" i="3"/>
  <c r="F30" i="3"/>
  <c r="G30" i="3"/>
  <c r="H30" i="3"/>
  <c r="I30" i="3"/>
  <c r="J30" i="3"/>
  <c r="K30" i="3"/>
  <c r="D31" i="3"/>
  <c r="E31" i="3"/>
  <c r="F31" i="3"/>
  <c r="H31" i="3"/>
  <c r="I31" i="3"/>
  <c r="J31" i="3"/>
  <c r="K31" i="3"/>
  <c r="D32" i="3"/>
  <c r="E32" i="3"/>
  <c r="F32" i="3"/>
  <c r="G32" i="3"/>
  <c r="H32" i="3"/>
  <c r="I32" i="3"/>
  <c r="J32" i="3"/>
  <c r="K32" i="3"/>
  <c r="K33" i="3" s="1"/>
  <c r="K35" i="3" s="1"/>
  <c r="D33" i="3"/>
  <c r="D35" i="3" s="1"/>
  <c r="E33" i="3"/>
  <c r="F33" i="3"/>
  <c r="H33" i="3"/>
  <c r="I33" i="3"/>
  <c r="I35" i="3" s="1"/>
  <c r="J33" i="3"/>
  <c r="D34" i="3"/>
  <c r="E34" i="3"/>
  <c r="F34" i="3"/>
  <c r="G34" i="3"/>
  <c r="H34" i="3"/>
  <c r="I34" i="3"/>
  <c r="J34" i="3"/>
  <c r="K34" i="3"/>
  <c r="E35" i="3"/>
  <c r="F35" i="3"/>
  <c r="H35" i="3"/>
  <c r="J35" i="3"/>
  <c r="D37" i="3"/>
  <c r="E37" i="3"/>
  <c r="E36" i="3" s="1"/>
  <c r="F37" i="3"/>
  <c r="G37" i="3"/>
  <c r="H37" i="3"/>
  <c r="H36" i="3" s="1"/>
  <c r="I37" i="3"/>
  <c r="J37" i="3"/>
  <c r="J36" i="3" s="1"/>
  <c r="K37" i="3"/>
  <c r="K36" i="3" s="1"/>
  <c r="C37" i="3"/>
  <c r="C34" i="3"/>
  <c r="C33" i="3"/>
  <c r="C35" i="3" s="1"/>
  <c r="C36" i="3" s="1"/>
  <c r="C32" i="3"/>
  <c r="C31" i="3"/>
  <c r="C30" i="3"/>
  <c r="C29" i="3"/>
  <c r="D13" i="3"/>
  <c r="E13" i="3"/>
  <c r="F13" i="3"/>
  <c r="G13" i="3"/>
  <c r="H13" i="3"/>
  <c r="I13" i="3"/>
  <c r="J13" i="3"/>
  <c r="K13" i="3"/>
  <c r="C13" i="3"/>
  <c r="D21" i="3"/>
  <c r="E21" i="3"/>
  <c r="F21" i="3"/>
  <c r="G21" i="3"/>
  <c r="H21" i="3"/>
  <c r="I21" i="3"/>
  <c r="J21" i="3"/>
  <c r="K21" i="3"/>
  <c r="C21" i="3"/>
  <c r="D14" i="3"/>
  <c r="E14" i="3"/>
  <c r="F14" i="3"/>
  <c r="G14" i="3"/>
  <c r="H14" i="3"/>
  <c r="I14" i="3"/>
  <c r="J14" i="3"/>
  <c r="K14" i="3"/>
  <c r="C14" i="3"/>
  <c r="D2" i="3"/>
  <c r="E2" i="3"/>
  <c r="F2" i="3"/>
  <c r="G2" i="3"/>
  <c r="H2" i="3"/>
  <c r="I2" i="3"/>
  <c r="J2" i="3"/>
  <c r="K2" i="3"/>
  <c r="C2" i="3"/>
  <c r="D9" i="3"/>
  <c r="E9" i="3"/>
  <c r="F9" i="3"/>
  <c r="G9" i="3"/>
  <c r="H9" i="3"/>
  <c r="I9" i="3"/>
  <c r="J9" i="3"/>
  <c r="K9" i="3"/>
  <c r="C9" i="3"/>
  <c r="D3" i="3"/>
  <c r="E3" i="3"/>
  <c r="F3" i="3"/>
  <c r="G3" i="3"/>
  <c r="H3" i="3"/>
  <c r="I3" i="3"/>
  <c r="J3" i="3"/>
  <c r="K3" i="3"/>
  <c r="C3" i="3"/>
  <c r="D4" i="3"/>
  <c r="E4" i="3"/>
  <c r="F4" i="3"/>
  <c r="G4" i="3"/>
  <c r="H4" i="3"/>
  <c r="I4" i="3"/>
  <c r="J4" i="3"/>
  <c r="K4" i="3"/>
  <c r="D5" i="3"/>
  <c r="E5" i="3"/>
  <c r="F5" i="3"/>
  <c r="G5" i="3"/>
  <c r="H5" i="3"/>
  <c r="I5" i="3"/>
  <c r="J5" i="3"/>
  <c r="K5" i="3"/>
  <c r="D6" i="3"/>
  <c r="E6" i="3"/>
  <c r="F6" i="3"/>
  <c r="G6" i="3"/>
  <c r="H6" i="3"/>
  <c r="I6" i="3"/>
  <c r="J6" i="3"/>
  <c r="K6" i="3"/>
  <c r="D7" i="3"/>
  <c r="E7" i="3"/>
  <c r="F7" i="3"/>
  <c r="G7" i="3"/>
  <c r="H7" i="3"/>
  <c r="I7" i="3"/>
  <c r="J7" i="3"/>
  <c r="K7" i="3"/>
  <c r="D8" i="3"/>
  <c r="E8" i="3"/>
  <c r="F8" i="3"/>
  <c r="G8" i="3"/>
  <c r="H8" i="3"/>
  <c r="I8" i="3"/>
  <c r="J8" i="3"/>
  <c r="K8" i="3"/>
  <c r="D10" i="3"/>
  <c r="E10" i="3"/>
  <c r="F10" i="3"/>
  <c r="G10" i="3"/>
  <c r="H10" i="3"/>
  <c r="I10" i="3"/>
  <c r="J10" i="3"/>
  <c r="K10" i="3"/>
  <c r="D11" i="3"/>
  <c r="E11" i="3"/>
  <c r="F11" i="3"/>
  <c r="G11" i="3"/>
  <c r="H11" i="3"/>
  <c r="I11" i="3"/>
  <c r="J11" i="3"/>
  <c r="K11" i="3"/>
  <c r="D12" i="3"/>
  <c r="E12" i="3"/>
  <c r="F12" i="3"/>
  <c r="G12" i="3"/>
  <c r="H12" i="3"/>
  <c r="I12" i="3"/>
  <c r="J12" i="3"/>
  <c r="K12" i="3"/>
  <c r="D15" i="3"/>
  <c r="E15" i="3"/>
  <c r="F15" i="3"/>
  <c r="G15" i="3"/>
  <c r="H15" i="3"/>
  <c r="I15" i="3"/>
  <c r="J15" i="3"/>
  <c r="K15" i="3"/>
  <c r="D16" i="3"/>
  <c r="E16" i="3"/>
  <c r="F16" i="3"/>
  <c r="G16" i="3"/>
  <c r="H16" i="3"/>
  <c r="I16" i="3"/>
  <c r="J16" i="3"/>
  <c r="K16" i="3"/>
  <c r="D17" i="3"/>
  <c r="E17" i="3"/>
  <c r="F17" i="3"/>
  <c r="G17" i="3"/>
  <c r="H17" i="3"/>
  <c r="I17" i="3"/>
  <c r="J17" i="3"/>
  <c r="K17" i="3"/>
  <c r="D18" i="3"/>
  <c r="E18" i="3"/>
  <c r="F18" i="3"/>
  <c r="G18" i="3"/>
  <c r="H18" i="3"/>
  <c r="I18" i="3"/>
  <c r="J18" i="3"/>
  <c r="K18" i="3"/>
  <c r="D19" i="3"/>
  <c r="E19" i="3"/>
  <c r="F19" i="3"/>
  <c r="G19" i="3"/>
  <c r="H19" i="3"/>
  <c r="I19" i="3"/>
  <c r="J19" i="3"/>
  <c r="K19" i="3"/>
  <c r="D20" i="3"/>
  <c r="E20" i="3"/>
  <c r="F20" i="3"/>
  <c r="G20" i="3"/>
  <c r="H20" i="3"/>
  <c r="I20" i="3"/>
  <c r="J20" i="3"/>
  <c r="K20" i="3"/>
  <c r="D22" i="3"/>
  <c r="E22" i="3"/>
  <c r="F22" i="3"/>
  <c r="G22" i="3"/>
  <c r="H22" i="3"/>
  <c r="I22" i="3"/>
  <c r="J22" i="3"/>
  <c r="K22" i="3"/>
  <c r="D23" i="3"/>
  <c r="E23" i="3"/>
  <c r="F23" i="3"/>
  <c r="G23" i="3"/>
  <c r="H23" i="3"/>
  <c r="I23" i="3"/>
  <c r="J23" i="3"/>
  <c r="K23" i="3"/>
  <c r="D24" i="3"/>
  <c r="E24" i="3"/>
  <c r="F24" i="3"/>
  <c r="G24" i="3"/>
  <c r="H24" i="3"/>
  <c r="I24" i="3"/>
  <c r="J24" i="3"/>
  <c r="K24" i="3"/>
  <c r="D25" i="3"/>
  <c r="E25" i="3"/>
  <c r="F25" i="3"/>
  <c r="G25" i="3"/>
  <c r="H25" i="3"/>
  <c r="I25" i="3"/>
  <c r="J25" i="3"/>
  <c r="K25" i="3"/>
  <c r="D26" i="3"/>
  <c r="E26" i="3"/>
  <c r="F26" i="3"/>
  <c r="G26" i="3"/>
  <c r="H26" i="3"/>
  <c r="I26" i="3"/>
  <c r="J26" i="3"/>
  <c r="K26" i="3"/>
  <c r="C26" i="3"/>
  <c r="C25" i="3"/>
  <c r="C24" i="3"/>
  <c r="C23" i="3"/>
  <c r="C22" i="3"/>
  <c r="C20" i="3"/>
  <c r="C19" i="3"/>
  <c r="C18" i="3"/>
  <c r="C17" i="3"/>
  <c r="C16" i="3"/>
  <c r="C15" i="3"/>
  <c r="C12" i="3"/>
  <c r="C11" i="3"/>
  <c r="C10" i="3"/>
  <c r="C8" i="3"/>
  <c r="C7" i="3"/>
  <c r="C6" i="3"/>
  <c r="C5" i="3"/>
  <c r="C4" i="3"/>
  <c r="C34" i="17" l="1"/>
  <c r="D35" i="17" s="1"/>
  <c r="D37" i="17" s="1"/>
  <c r="C17" i="17"/>
  <c r="D19" i="17" s="1"/>
  <c r="D21" i="17" s="1"/>
  <c r="D40" i="17" s="1"/>
  <c r="H19" i="17"/>
  <c r="H21" i="17" s="1"/>
  <c r="H40" i="17" s="1"/>
  <c r="K17" i="17"/>
  <c r="K19" i="17" s="1"/>
  <c r="K21" i="17" s="1"/>
  <c r="K40" i="17" s="1"/>
  <c r="C9" i="15"/>
  <c r="G19" i="17"/>
  <c r="G21" i="17" s="1"/>
  <c r="G40" i="17" s="1"/>
  <c r="I35" i="17"/>
  <c r="I37" i="17" s="1"/>
  <c r="F19" i="17"/>
  <c r="F21" i="17" s="1"/>
  <c r="F40" i="17" s="1"/>
  <c r="I17" i="17"/>
  <c r="J19" i="17" s="1"/>
  <c r="J21" i="17" s="1"/>
  <c r="J40" i="17" s="1"/>
  <c r="E19" i="17"/>
  <c r="E21" i="17" s="1"/>
  <c r="E40" i="17" s="1"/>
  <c r="D9" i="7"/>
  <c r="D4" i="7"/>
  <c r="E4" i="7" s="1"/>
  <c r="E10" i="7" s="1"/>
  <c r="G12" i="7"/>
  <c r="C12" i="7"/>
  <c r="K12" i="7"/>
  <c r="H4" i="7"/>
  <c r="J44" i="3"/>
  <c r="J46" i="3"/>
  <c r="J48" i="3" s="1"/>
  <c r="I44" i="3"/>
  <c r="I46" i="3" s="1"/>
  <c r="I48" i="3" s="1"/>
  <c r="F44" i="3"/>
  <c r="F46" i="3" s="1"/>
  <c r="F48" i="3" s="1"/>
  <c r="E44" i="3"/>
  <c r="E46" i="3" s="1"/>
  <c r="E48" i="3" s="1"/>
  <c r="D46" i="3"/>
  <c r="D48" i="3" s="1"/>
  <c r="D36" i="3"/>
  <c r="F36" i="3"/>
  <c r="I36" i="3"/>
  <c r="G36" i="3"/>
  <c r="I19" i="17" l="1"/>
  <c r="I21" i="17" s="1"/>
  <c r="I40" i="17" s="1"/>
  <c r="F4" i="7"/>
  <c r="F10" i="7" s="1"/>
  <c r="D10" i="7"/>
  <c r="D12" i="7" s="1"/>
  <c r="H9" i="7"/>
  <c r="F9" i="7"/>
  <c r="F12" i="7" s="1"/>
  <c r="E9" i="7"/>
  <c r="E12" i="7" s="1"/>
  <c r="H10" i="7"/>
  <c r="I4" i="7"/>
  <c r="I10" i="7" l="1"/>
  <c r="J4" i="7"/>
  <c r="J10" i="7" s="1"/>
  <c r="I9" i="7"/>
  <c r="J9" i="7"/>
  <c r="H12" i="7"/>
  <c r="I12" i="7" l="1"/>
  <c r="J12" i="7"/>
  <c r="J14" i="7" l="1"/>
</calcChain>
</file>

<file path=xl/comments1.xml><?xml version="1.0" encoding="utf-8"?>
<comments xmlns="http://schemas.openxmlformats.org/spreadsheetml/2006/main">
  <authors>
    <author>Ricardo</author>
  </authors>
  <commentList>
    <comment ref="J29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Essa receita é do ano de 2021, não é referente ao ultimo tri de 2021
Vamos calcular a receita trimestral?
Por diferenca 
Receita 4 tri 2021 = receita acumulada ano 2021 - receita acumulada ate 3 tri</t>
        </r>
      </text>
    </comment>
  </commentList>
</comments>
</file>

<file path=xl/comments2.xml><?xml version="1.0" encoding="utf-8"?>
<comments xmlns="http://schemas.openxmlformats.org/spreadsheetml/2006/main">
  <authors>
    <author>Ricardo</author>
  </authors>
  <commentList>
    <comment ref="B3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lembrar que esta conta esta acumulando, ou seja, precisa fazer o ajuste para se chegar no valor trimestral</t>
        </r>
      </text>
    </comment>
    <comment ref="B4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Buscar na DFC, é mais indicado
Tb precisa fazer o ajuste para calcular o valor por trimestre</t>
        </r>
      </text>
    </comment>
    <comment ref="B5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Peguei das DCs resumidas, portanto, é a despesa trimestral</t>
        </r>
      </text>
    </comment>
  </commentList>
</comments>
</file>

<file path=xl/comments3.xml><?xml version="1.0" encoding="utf-8"?>
<comments xmlns="http://schemas.openxmlformats.org/spreadsheetml/2006/main">
  <authors>
    <author>Ricardo</author>
  </authors>
  <commentList>
    <comment ref="B31" authorId="0" shapeId="0">
      <text>
        <r>
          <rPr>
            <b/>
            <sz val="9"/>
            <color indexed="81"/>
            <rFont val="Segoe UI"/>
            <family val="2"/>
          </rPr>
          <t>Ricardo:</t>
        </r>
        <r>
          <rPr>
            <sz val="9"/>
            <color indexed="81"/>
            <rFont val="Segoe UI"/>
            <family val="2"/>
          </rPr>
          <t xml:space="preserve">
não esquecer que está acumulando, portanto, ajustar para chegar no valor ao trimestre</t>
        </r>
      </text>
    </comment>
  </commentList>
</comments>
</file>

<file path=xl/sharedStrings.xml><?xml version="1.0" encoding="utf-8"?>
<sst xmlns="http://schemas.openxmlformats.org/spreadsheetml/2006/main" count="1420" uniqueCount="418">
  <si>
    <t>Reclassif (inibe subtrac</t>
  </si>
  <si>
    <t>Não</t>
  </si>
  <si>
    <t>Consolidado</t>
  </si>
  <si>
    <t>DIVERSOS</t>
  </si>
  <si>
    <t>Metodo Contabil</t>
  </si>
  <si>
    <t>-</t>
  </si>
  <si>
    <t>IFRS</t>
  </si>
  <si>
    <t>Link notas explicativas</t>
  </si>
  <si>
    <t>clique aqui</t>
  </si>
  <si>
    <t>ATIVO</t>
  </si>
  <si>
    <t>Ativo total</t>
  </si>
  <si>
    <t>Ativo Circulante</t>
  </si>
  <si>
    <t>Caixa e equivalentes de caixa</t>
  </si>
  <si>
    <t>Aplicacoes financeiras</t>
  </si>
  <si>
    <t>Apl fin avali vlr jus CP</t>
  </si>
  <si>
    <t>Aplicacoes financeiras avaliadas a valor justo atraves do resultado CP</t>
  </si>
  <si>
    <t>Titulos para negociacao CP</t>
  </si>
  <si>
    <t>Titulos designados a valor justo CP</t>
  </si>
  <si>
    <t>Outros</t>
  </si>
  <si>
    <t>Aplicacoes financeiras avaliadas a valor justo atraves de outros resultados abrangentes CP</t>
  </si>
  <si>
    <t>Apl fi aval custo amo CP</t>
  </si>
  <si>
    <t>Contas a receber CP</t>
  </si>
  <si>
    <t>Clientes CP</t>
  </si>
  <si>
    <t>Outras contas a receb CP</t>
  </si>
  <si>
    <t>Estoques</t>
  </si>
  <si>
    <t>Ativos Biologicos CP</t>
  </si>
  <si>
    <t>Impostos a Recuperar</t>
  </si>
  <si>
    <t>Tributos cor a recuperar</t>
  </si>
  <si>
    <t>Despesas pagas antecip</t>
  </si>
  <si>
    <t>Outros ativos circulante</t>
  </si>
  <si>
    <t>Atvs naocor mant p/venda</t>
  </si>
  <si>
    <t>Operacoes Descon CP</t>
  </si>
  <si>
    <t>Outros Ativos</t>
  </si>
  <si>
    <t>Ativo nao circulante</t>
  </si>
  <si>
    <t>Realizavel LP</t>
  </si>
  <si>
    <t>Aplicacao financeira avaliada a valor justo LP</t>
  </si>
  <si>
    <t>Aplicacoes financeiras avaliadas a valor justo atraves do resultado LP</t>
  </si>
  <si>
    <t>Titulos designados a valor justo LP</t>
  </si>
  <si>
    <t>Aplicacoes financeiras avaliadas a valor justo atraves de outros resultados abrangentes LP</t>
  </si>
  <si>
    <t>Aplicacao financeira avaliada a custo amortizado LP</t>
  </si>
  <si>
    <t>Contas a receber LP</t>
  </si>
  <si>
    <t>Clientes LP</t>
  </si>
  <si>
    <t>Out contas a cobrar LP</t>
  </si>
  <si>
    <t>Estoques LP</t>
  </si>
  <si>
    <t>Ativos Biologicos LP</t>
  </si>
  <si>
    <t>Impostos Diferidos</t>
  </si>
  <si>
    <t>IR e contr social difer</t>
  </si>
  <si>
    <t>Despesas antecipadas</t>
  </si>
  <si>
    <t>A receb de partes relaci</t>
  </si>
  <si>
    <t>de Coligadas</t>
  </si>
  <si>
    <t>de Controladas</t>
  </si>
  <si>
    <t>Creditos com controlador</t>
  </si>
  <si>
    <t>A rec de outr part relac</t>
  </si>
  <si>
    <t>Outros ativos nao circul</t>
  </si>
  <si>
    <t>Atv ncor mant p/venda LP</t>
  </si>
  <si>
    <t>Operacoes Descontin LP</t>
  </si>
  <si>
    <t>Investimentos</t>
  </si>
  <si>
    <t>Inv em subsid e outros</t>
  </si>
  <si>
    <t>Investim em coligadas</t>
  </si>
  <si>
    <t>Investim em controladas</t>
  </si>
  <si>
    <t>Inves em control em conj</t>
  </si>
  <si>
    <t>Outr invest em empr rela</t>
  </si>
  <si>
    <t>Propriedades p/ investim</t>
  </si>
  <si>
    <t>Imobilizado</t>
  </si>
  <si>
    <t>Em operacao</t>
  </si>
  <si>
    <t>Arrendado</t>
  </si>
  <si>
    <t>Imobilizacoes em Curso</t>
  </si>
  <si>
    <t>Intangiveis liquido</t>
  </si>
  <si>
    <t>Intangiveis</t>
  </si>
  <si>
    <t>Contrato de concessao LP</t>
  </si>
  <si>
    <t>Goodwill</t>
  </si>
  <si>
    <t>PASSIVO</t>
  </si>
  <si>
    <t>Passivo e patrimonio liq</t>
  </si>
  <si>
    <t>Passivo Circulante</t>
  </si>
  <si>
    <t>Obrig sociais e trabalh</t>
  </si>
  <si>
    <t>Obrigacoes sociais</t>
  </si>
  <si>
    <t>Obrigac trabalhistas CP</t>
  </si>
  <si>
    <t>Fornecedores CP</t>
  </si>
  <si>
    <t>Nacionais</t>
  </si>
  <si>
    <t>Estrangeiros</t>
  </si>
  <si>
    <t>Impostos a pagar</t>
  </si>
  <si>
    <t>Federais</t>
  </si>
  <si>
    <t>IR e contrib social a pg</t>
  </si>
  <si>
    <t>Estaduais</t>
  </si>
  <si>
    <t>Municipais</t>
  </si>
  <si>
    <t>Total empres e financ CP</t>
  </si>
  <si>
    <t>Financiamento CP</t>
  </si>
  <si>
    <t>Financ moeda nacion CP</t>
  </si>
  <si>
    <t>Financ moeda estrg CP</t>
  </si>
  <si>
    <t>Debentures CP</t>
  </si>
  <si>
    <t>Financ por arrend financ</t>
  </si>
  <si>
    <t>Outras obrigacoes CP</t>
  </si>
  <si>
    <t>Passivos com partes relacionadas CP</t>
  </si>
  <si>
    <t>A pagar a coligadas CP</t>
  </si>
  <si>
    <t>A pagar a controladas CP</t>
  </si>
  <si>
    <t>A pag a controladores CP</t>
  </si>
  <si>
    <t>A pag a out part rela CP</t>
  </si>
  <si>
    <t>Outros CP</t>
  </si>
  <si>
    <t>Dividendos a Pagar CP</t>
  </si>
  <si>
    <t>Dividendo min obrig a pg</t>
  </si>
  <si>
    <t>Obr p/pg bas em acoes CP</t>
  </si>
  <si>
    <t>Provisoes CP</t>
  </si>
  <si>
    <t>Prov fis,pre,trab&amp;civ CP</t>
  </si>
  <si>
    <t>Provisoes Para Impostos</t>
  </si>
  <si>
    <t>Prov previd e trabalh CP</t>
  </si>
  <si>
    <t>Provisao por beneficios aos empregados CP</t>
  </si>
  <si>
    <t>Provisoes civeis CP</t>
  </si>
  <si>
    <t>Outras provisoes a curto prazo</t>
  </si>
  <si>
    <t>Provisoes p/garantias CP</t>
  </si>
  <si>
    <t>Prov para reestrutur CP</t>
  </si>
  <si>
    <t>Prov pas ambi e desat CP</t>
  </si>
  <si>
    <t>Pa s/at ncor a ve+des CP</t>
  </si>
  <si>
    <t>Pas s/ ativ ncor a ve CP</t>
  </si>
  <si>
    <t>Pas s/ativ oper desco CP</t>
  </si>
  <si>
    <t>Passivo nao circulante</t>
  </si>
  <si>
    <t>Total empres e financ LP</t>
  </si>
  <si>
    <t>Financiamento LP</t>
  </si>
  <si>
    <t>Financ moeda nacion LP</t>
  </si>
  <si>
    <t>Financ moeda estrg LP</t>
  </si>
  <si>
    <t>Debentures LP</t>
  </si>
  <si>
    <t>Financ por arrend fin LP</t>
  </si>
  <si>
    <t>Outras obrigacoes</t>
  </si>
  <si>
    <t>Passivos com partes relacionadas LP</t>
  </si>
  <si>
    <t>A pagar a coligadas LP</t>
  </si>
  <si>
    <t>A pagar a controladas LP</t>
  </si>
  <si>
    <t>A pag a controladores LP</t>
  </si>
  <si>
    <t>A pag a out part rela LP</t>
  </si>
  <si>
    <t>Outros LP</t>
  </si>
  <si>
    <t>Obr p/pg bas em acoes LP</t>
  </si>
  <si>
    <t>Adi p/fut aum d cap pass</t>
  </si>
  <si>
    <t>Impostos Diferidos LP</t>
  </si>
  <si>
    <t>IR e contri social difer</t>
  </si>
  <si>
    <t>Provisoes LP</t>
  </si>
  <si>
    <t>Prv fis,pre,trab&amp;civ LP</t>
  </si>
  <si>
    <t>Provisoes fiscais LP</t>
  </si>
  <si>
    <t>Prov previd e trabalh LP</t>
  </si>
  <si>
    <t>Provisao por beneficio a empregados</t>
  </si>
  <si>
    <t>Provisoes civeis LP</t>
  </si>
  <si>
    <t>Outras provisoes a longo prazo</t>
  </si>
  <si>
    <t>Provisoes p/garantias LP</t>
  </si>
  <si>
    <t>Prov para reestrutur LP</t>
  </si>
  <si>
    <t>Prov pas ambi e desat LP</t>
  </si>
  <si>
    <t>Pa s/at ncor a ve+des LP</t>
  </si>
  <si>
    <t>Pas s/ ativ ncor a ve LP</t>
  </si>
  <si>
    <t>Pas s/ativ oper desco LP</t>
  </si>
  <si>
    <t>Lucros e receit a apropr</t>
  </si>
  <si>
    <t>Lucros a apropriar</t>
  </si>
  <si>
    <t>Receitas a apropriar</t>
  </si>
  <si>
    <t>Subvenc de invest a apro</t>
  </si>
  <si>
    <t>Patrim liq consolidado</t>
  </si>
  <si>
    <t>Part acionistas minorit</t>
  </si>
  <si>
    <t>Patrimonio liquido</t>
  </si>
  <si>
    <t>Capital social</t>
  </si>
  <si>
    <t>Reservas de Capital</t>
  </si>
  <si>
    <t>Agio na emissao de acoes</t>
  </si>
  <si>
    <t>Res esp de agio na incor</t>
  </si>
  <si>
    <t>Alien de bonus de subscr</t>
  </si>
  <si>
    <t>Opcoes outorgadas</t>
  </si>
  <si>
    <t>Acoes em tesour (re cap)</t>
  </si>
  <si>
    <t>Adiant p fut aum de cap</t>
  </si>
  <si>
    <t>Reservas de Reavaliacao</t>
  </si>
  <si>
    <t>Reserva de Lucros</t>
  </si>
  <si>
    <t>Reserva Legal</t>
  </si>
  <si>
    <t>Reserva Estatutaria</t>
  </si>
  <si>
    <t>Reserva p/ Contingencias</t>
  </si>
  <si>
    <t>Reservas de Luc a Realz</t>
  </si>
  <si>
    <t>Resv de Retencao de Luc</t>
  </si>
  <si>
    <t>Resv Esp p/ Div nao Dist</t>
  </si>
  <si>
    <t>Reserva de incen fiscais</t>
  </si>
  <si>
    <t>Dividendo adicional prop</t>
  </si>
  <si>
    <t>Acoes em tesour (re luc)</t>
  </si>
  <si>
    <t>Lucros acumulados</t>
  </si>
  <si>
    <t>Ajustes de aval patrimon</t>
  </si>
  <si>
    <t>Ajustes acumul de conver</t>
  </si>
  <si>
    <t>Outr result abrangentes</t>
  </si>
  <si>
    <t>DEM RESULT</t>
  </si>
  <si>
    <t>Meses</t>
  </si>
  <si>
    <t>Receita liquida operac</t>
  </si>
  <si>
    <t>Custo Produtos Vendidos</t>
  </si>
  <si>
    <t>Lucro Bruto</t>
  </si>
  <si>
    <t>Desp (receit) operac</t>
  </si>
  <si>
    <t>Despesas com Vendas</t>
  </si>
  <si>
    <t>Despesas administrativ</t>
  </si>
  <si>
    <t>Per p/ nao recuper de at</t>
  </si>
  <si>
    <t>Outras rec operacionais</t>
  </si>
  <si>
    <t>Outras Despesas Operac</t>
  </si>
  <si>
    <t>Equivalenc patrimonial</t>
  </si>
  <si>
    <t>Lucro antes jur&amp;imp EBIT</t>
  </si>
  <si>
    <t>Resultado financeiro</t>
  </si>
  <si>
    <t>Receitas Financeiras</t>
  </si>
  <si>
    <t>Despesas Financeiras</t>
  </si>
  <si>
    <t>LAIR</t>
  </si>
  <si>
    <t>Imp renda e contrib soc</t>
  </si>
  <si>
    <t>Provisao impost de rend</t>
  </si>
  <si>
    <t>IR Diferido</t>
  </si>
  <si>
    <t>Lucro oper continuadas</t>
  </si>
  <si>
    <t>Operac descontinuadas</t>
  </si>
  <si>
    <t>Lu ou prej liq oper desc</t>
  </si>
  <si>
    <t>Ga ou pe liq s/atv op de</t>
  </si>
  <si>
    <t>Lucro Consolidado</t>
  </si>
  <si>
    <t>Partic acion minoritar</t>
  </si>
  <si>
    <t>Lucro liquido</t>
  </si>
  <si>
    <t>FLX CAIXA</t>
  </si>
  <si>
    <t>Caixa gerado por operac</t>
  </si>
  <si>
    <t>Caixa gerado nas operac</t>
  </si>
  <si>
    <t>Deprec, amortiz e exaust</t>
  </si>
  <si>
    <t>Perd(gan) var monet&amp;camb</t>
  </si>
  <si>
    <t>Perd(gan) venda atv perm</t>
  </si>
  <si>
    <t>Valor contab bem vendido</t>
  </si>
  <si>
    <t>Perd(gan) na equival pat</t>
  </si>
  <si>
    <t>Impostos diferidos</t>
  </si>
  <si>
    <t>Gan(perd) dos minorit</t>
  </si>
  <si>
    <t>Out perd(gan) nao caixa</t>
  </si>
  <si>
    <t>Redu(aum) em ativ e pass</t>
  </si>
  <si>
    <t>Redu(aum) dupl a receber</t>
  </si>
  <si>
    <t>Redu(aum) estoques</t>
  </si>
  <si>
    <t>Redu(aum) outros ativos</t>
  </si>
  <si>
    <t>Aum(redu) fornecedores</t>
  </si>
  <si>
    <t>Aum(redu) imp e obr trab</t>
  </si>
  <si>
    <t>Aum(redu) outr passivos</t>
  </si>
  <si>
    <t>Out Itens do Flx Cx Oper</t>
  </si>
  <si>
    <t>Caixa gerado por invest</t>
  </si>
  <si>
    <t>Compra liq de ativo perm</t>
  </si>
  <si>
    <t>Compra de invest perman</t>
  </si>
  <si>
    <t>Compra ativos fix e dif</t>
  </si>
  <si>
    <t>Venda de ativo permanent</t>
  </si>
  <si>
    <t>Dividendos recebidos</t>
  </si>
  <si>
    <t>Resg (aplic) financ liq</t>
  </si>
  <si>
    <t>Cx gerado(aplic) out inv</t>
  </si>
  <si>
    <t>Caixa gerado por financ</t>
  </si>
  <si>
    <t>Financiament obtidos liq</t>
  </si>
  <si>
    <t>Financiamentos obtidos</t>
  </si>
  <si>
    <t>Financiamentos pagos</t>
  </si>
  <si>
    <t>Aumento liq de capital</t>
  </si>
  <si>
    <t>Aumento de capital</t>
  </si>
  <si>
    <t>Reducao de capital</t>
  </si>
  <si>
    <t>Dividendos pagos</t>
  </si>
  <si>
    <t>Cx gerado(aplic) out fin</t>
  </si>
  <si>
    <t>Efeito Cambial</t>
  </si>
  <si>
    <t>Outras variacoes</t>
  </si>
  <si>
    <t>Variac liquida de caixa</t>
  </si>
  <si>
    <t>Disponivel e Inv CP</t>
  </si>
  <si>
    <t>Creditos Comerciais CP</t>
  </si>
  <si>
    <t>Creditos diversos</t>
  </si>
  <si>
    <t>Aplicacoes Financ CP</t>
  </si>
  <si>
    <t>Outros Creditos CP</t>
  </si>
  <si>
    <t>Outros Ativos CP</t>
  </si>
  <si>
    <t>Creditos Comerciais LP</t>
  </si>
  <si>
    <t>A Receber de Control LP</t>
  </si>
  <si>
    <t>de Outras Pessoas Ligads</t>
  </si>
  <si>
    <t>Outros Ativos LP</t>
  </si>
  <si>
    <t>Permanente</t>
  </si>
  <si>
    <t>Inv em coligadas</t>
  </si>
  <si>
    <t>Inv em coligadas - agio</t>
  </si>
  <si>
    <t>Invest em Subsidiarias</t>
  </si>
  <si>
    <t>Inv em subsid - agio</t>
  </si>
  <si>
    <t>Outros Investimentos</t>
  </si>
  <si>
    <t>Intangiveis e agio</t>
  </si>
  <si>
    <t>Diferido</t>
  </si>
  <si>
    <t>Impostos a Pagar CP</t>
  </si>
  <si>
    <t>A Pagar a Controlad CP</t>
  </si>
  <si>
    <t>Outros Passivos CP</t>
  </si>
  <si>
    <t>Exigivel LP</t>
  </si>
  <si>
    <t>A Pagar a Controlad LP</t>
  </si>
  <si>
    <t>Outros Passivos LP</t>
  </si>
  <si>
    <t>Resultados de Exer Futur</t>
  </si>
  <si>
    <t>Ativos Proprios</t>
  </si>
  <si>
    <t>Ativos de Contr/Colig</t>
  </si>
  <si>
    <t>Outras reservas</t>
  </si>
  <si>
    <t>Ajuste titulos val mobil</t>
  </si>
  <si>
    <t>Ajustes de comb de negoc</t>
  </si>
  <si>
    <t>Divida Fin Moeda Estrang</t>
  </si>
  <si>
    <t>Receita Bruta</t>
  </si>
  <si>
    <t>Impostos sobre Vendas</t>
  </si>
  <si>
    <t>Despesas operac proprias</t>
  </si>
  <si>
    <t>Outras rec(desp)operac</t>
  </si>
  <si>
    <t>Outras receitas operac</t>
  </si>
  <si>
    <t>Outras despesas operac</t>
  </si>
  <si>
    <t>Lucro operac (antigo)</t>
  </si>
  <si>
    <t>Result Financ (antigo)</t>
  </si>
  <si>
    <t>Desp Fin e Juros s/ Patr</t>
  </si>
  <si>
    <t>Juros s/Patrim Liquido</t>
  </si>
  <si>
    <t>Lucro Operacional</t>
  </si>
  <si>
    <t>Resultado nao Operac</t>
  </si>
  <si>
    <t>Receitas Nao Operac</t>
  </si>
  <si>
    <t>Despesas Nao Operac</t>
  </si>
  <si>
    <t>Partic/Contrib Estatut</t>
  </si>
  <si>
    <t>Participacoes Estatut</t>
  </si>
  <si>
    <t>Contribuicoes Estatut</t>
  </si>
  <si>
    <t>Rever Juros s/Patr Liqui</t>
  </si>
  <si>
    <t>DOAR</t>
  </si>
  <si>
    <t>Tot de Recursos Obtidos</t>
  </si>
  <si>
    <t>Das Operacoes</t>
  </si>
  <si>
    <t>Lucro Liquido</t>
  </si>
  <si>
    <t>Itens q nao Afet CapCir</t>
  </si>
  <si>
    <t>Deprec, amort e exaust</t>
  </si>
  <si>
    <t>Variacoes Monetar LP</t>
  </si>
  <si>
    <t>Provis Itens nao Circ</t>
  </si>
  <si>
    <t>Venda de ativos fixos</t>
  </si>
  <si>
    <t>Ganhos part societ diver</t>
  </si>
  <si>
    <t>Equivalencia Patrimon</t>
  </si>
  <si>
    <t>Ajustes de exerc anter</t>
  </si>
  <si>
    <t>Credito Tribut a Recup</t>
  </si>
  <si>
    <t>Imposto Renda Diferido</t>
  </si>
  <si>
    <t>Mutuo c/Control/Coligada</t>
  </si>
  <si>
    <t>Provis Perdas em Invest</t>
  </si>
  <si>
    <t>Gan(perd) dos minoritar</t>
  </si>
  <si>
    <t>Provisoes diversas</t>
  </si>
  <si>
    <t>Outros fluxos operacion</t>
  </si>
  <si>
    <t>Integralizacao de capit</t>
  </si>
  <si>
    <t>De Terceiros</t>
  </si>
  <si>
    <t>Venda/Baixa Bens Permane</t>
  </si>
  <si>
    <t>Incentivos Fiscais</t>
  </si>
  <si>
    <t>Aumento do Passivo LP</t>
  </si>
  <si>
    <t>Reducao do Realiz LP</t>
  </si>
  <si>
    <t>Cap Circ Incor Cont/Coli</t>
  </si>
  <si>
    <t>Transf Perm para Circ</t>
  </si>
  <si>
    <t>Aumto de Acoes Tesour</t>
  </si>
  <si>
    <t>Financmtos e Debent</t>
  </si>
  <si>
    <t>Outras Origens</t>
  </si>
  <si>
    <t>Tot Recurs Aplicados</t>
  </si>
  <si>
    <t>Aplic no Ativo Permanent</t>
  </si>
  <si>
    <t>Aumento invest permanen</t>
  </si>
  <si>
    <t>Compra de ativos fixos</t>
  </si>
  <si>
    <t>Aumento do Diferido</t>
  </si>
  <si>
    <t>Aumento do Realiz LP</t>
  </si>
  <si>
    <t>Diminuicao de Pasv LP</t>
  </si>
  <si>
    <t>Dividendos</t>
  </si>
  <si>
    <t>Transf do Circ p/ Perm</t>
  </si>
  <si>
    <t>Adiant p Comp de Acoes</t>
  </si>
  <si>
    <t>Aquis acoes proprias</t>
  </si>
  <si>
    <t>Controladas/Incorporadas</t>
  </si>
  <si>
    <t>Incorporacoes</t>
  </si>
  <si>
    <t>Particip Minoritarias</t>
  </si>
  <si>
    <t>Outros Recursos Aplic</t>
  </si>
  <si>
    <t>Aumento Cap de Giro</t>
  </si>
  <si>
    <t>QTD ACOES</t>
  </si>
  <si>
    <t>Total de acoes outstand</t>
  </si>
  <si>
    <t>Data do Balanco</t>
  </si>
  <si>
    <t>Data da Moeda</t>
  </si>
  <si>
    <t>Data de divulgacao (desta apresentacao)</t>
  </si>
  <si>
    <t>Ultimo processamento feito pela Economatica</t>
  </si>
  <si>
    <t>Indice usado para gerar valores de 3 e 12 meses</t>
  </si>
  <si>
    <t>ICBB&lt;BraNa&gt;</t>
  </si>
  <si>
    <t>Formato do balanco</t>
  </si>
  <si>
    <t>Ind&amp;ComBr</t>
  </si>
  <si>
    <t>Sim</t>
  </si>
  <si>
    <t>BP</t>
  </si>
  <si>
    <t>PASSIVO + PL</t>
  </si>
  <si>
    <t>ATIVO TOTAL</t>
  </si>
  <si>
    <t>DRE</t>
  </si>
  <si>
    <t>Resultado Financeiro</t>
  </si>
  <si>
    <t>IR/CS</t>
  </si>
  <si>
    <t>Despesa com deprec e amort</t>
  </si>
  <si>
    <t>Imposto de Renda</t>
  </si>
  <si>
    <t>Cálculo do EBITDA</t>
  </si>
  <si>
    <t>(+) DF</t>
  </si>
  <si>
    <t>(+) Desp Amort e Deprec</t>
  </si>
  <si>
    <t>(+) IR</t>
  </si>
  <si>
    <t>EBITDA</t>
  </si>
  <si>
    <t>E o EBITDA divulgado pela empresa?</t>
  </si>
  <si>
    <t>Cuidado, há o EBITDA CVM e o AJUSTADO</t>
  </si>
  <si>
    <t>P. 33 da DFP:</t>
  </si>
  <si>
    <t>P. 40 DFP</t>
  </si>
  <si>
    <t>(1) EBTIDA Ajustado é um indicador utilizado pela Administração para analisar o desempenho econômico operacional nos negócios controlados integralmente pela Companhia, excluindo o
resultado da equivalência patrimonial, além dos eventos não recorrentes.</t>
  </si>
  <si>
    <t>EBITDA ano 2021</t>
  </si>
  <si>
    <t>362 MM</t>
  </si>
  <si>
    <t>(P. 40 do DFP)</t>
  </si>
  <si>
    <t>Por que há uma diferença?</t>
  </si>
  <si>
    <t>Usuário externo X Usuário Interno (acesso aos detalhes das contas, maior ou menor rigor no cálculo)</t>
  </si>
  <si>
    <t>(2) EBITDA: medida de desempenho operacional de acordo com a Instrução CVM 527/12.</t>
  </si>
  <si>
    <t>EBITDA (CVM)</t>
  </si>
  <si>
    <t>Despesa Financeira liquida</t>
  </si>
  <si>
    <t>Receita Liquida</t>
  </si>
  <si>
    <t>Margem Bruta</t>
  </si>
  <si>
    <t>Margem Liquida</t>
  </si>
  <si>
    <t>AC</t>
  </si>
  <si>
    <t>PC</t>
  </si>
  <si>
    <t>CCL</t>
  </si>
  <si>
    <t>Caixa E equivalente Caixa</t>
  </si>
  <si>
    <t>Liquidez Corrente</t>
  </si>
  <si>
    <t>Liquidez Imediata</t>
  </si>
  <si>
    <t>Dividas CP</t>
  </si>
  <si>
    <t>Dividas LP</t>
  </si>
  <si>
    <t>PL</t>
  </si>
  <si>
    <t>Passivo Oneroso / PL</t>
  </si>
  <si>
    <t>Total Dívidas</t>
  </si>
  <si>
    <t>LL</t>
  </si>
  <si>
    <t>Rentabilidade do Patrimônio Líquido</t>
  </si>
  <si>
    <t>Fontes de Capital</t>
  </si>
  <si>
    <t>Passivo Oneroso</t>
  </si>
  <si>
    <t>Lucro Operacional antes IR</t>
  </si>
  <si>
    <t>IR operacional estimado</t>
  </si>
  <si>
    <t>Lucro Operacional após IR</t>
  </si>
  <si>
    <t>Investimento</t>
  </si>
  <si>
    <t>Investimento médio</t>
  </si>
  <si>
    <t>PL médio</t>
  </si>
  <si>
    <t>Retorno do investimento</t>
  </si>
  <si>
    <t>Benchmarking / ver setor</t>
  </si>
  <si>
    <t>Economatica pode ajudar</t>
  </si>
  <si>
    <t>*(1)</t>
  </si>
  <si>
    <t>*(2)</t>
  </si>
  <si>
    <t>Custo da dívida estimado</t>
  </si>
  <si>
    <t>Benefício Fiscal da Dívida</t>
  </si>
  <si>
    <t>Despesa financeira liq IR</t>
  </si>
  <si>
    <t>Despesa financeira bruta</t>
  </si>
  <si>
    <t>(Ki)</t>
  </si>
  <si>
    <t>Passivo Oneroso médio</t>
  </si>
  <si>
    <t>Como avaliar se a taxa é adequada/suficiente?</t>
  </si>
  <si>
    <t>(RSPL ou ROE) ao trimestre</t>
  </si>
  <si>
    <t>(ROI) ao trimestre</t>
  </si>
  <si>
    <t>Custo da Dívida ao trimestre</t>
  </si>
  <si>
    <t>(ao trimestre)</t>
  </si>
  <si>
    <t>Soma</t>
  </si>
  <si>
    <t>Disponível</t>
  </si>
  <si>
    <t>ROE</t>
  </si>
  <si>
    <t>AH</t>
  </si>
  <si>
    <t>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</si>
</sst>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/>
    <xf numFmtId="0" fontId="0" fillId="2" borderId="0" xfId="0" applyFill="1"/>
    <xf numFmtId="0" fontId="3" fillId="0" borderId="0" xfId="0" applyFont="1"/>
    <xf numFmtId="0" fontId="4" fillId="0" borderId="0" xfId="0" applyFont="1"/>
    <xf numFmtId="164" fontId="0" fillId="0" borderId="0" xfId="1" applyNumberFormat="1" applyFont="1"/>
    <xf numFmtId="164" fontId="0" fillId="2" borderId="0" xfId="1" applyNumberFormat="1" applyFont="1" applyFill="1"/>
    <xf numFmtId="0" fontId="2" fillId="3" borderId="0" xfId="0" applyFont="1" applyFill="1"/>
    <xf numFmtId="0" fontId="5" fillId="0" borderId="0" xfId="0" applyFont="1" applyAlignment="1">
      <alignment horizontal="left" indent="1"/>
    </xf>
    <xf numFmtId="0" fontId="0" fillId="4" borderId="0" xfId="0" applyFill="1"/>
    <xf numFmtId="0" fontId="0" fillId="5" borderId="0" xfId="0" applyFill="1"/>
    <xf numFmtId="3" fontId="2" fillId="3" borderId="0" xfId="0" applyNumberFormat="1" applyFont="1" applyFill="1"/>
    <xf numFmtId="3" fontId="0" fillId="0" borderId="0" xfId="0" applyNumberFormat="1"/>
    <xf numFmtId="0" fontId="0" fillId="6" borderId="0" xfId="0" applyFill="1"/>
    <xf numFmtId="3" fontId="8" fillId="0" borderId="0" xfId="0" applyNumberFormat="1" applyFont="1"/>
    <xf numFmtId="0" fontId="5" fillId="0" borderId="0" xfId="0" applyFont="1"/>
    <xf numFmtId="9" fontId="0" fillId="0" borderId="0" xfId="2" applyFont="1"/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/>
    <xf numFmtId="14" fontId="10" fillId="0" borderId="0" xfId="0" applyNumberFormat="1" applyFont="1"/>
    <xf numFmtId="0" fontId="10" fillId="0" borderId="0" xfId="0" applyFont="1"/>
    <xf numFmtId="3" fontId="10" fillId="0" borderId="0" xfId="0" applyNumberFormat="1" applyFont="1"/>
    <xf numFmtId="3" fontId="9" fillId="2" borderId="0" xfId="0" applyNumberFormat="1" applyFont="1" applyFill="1"/>
    <xf numFmtId="0" fontId="9" fillId="3" borderId="0" xfId="0" applyFont="1" applyFill="1"/>
    <xf numFmtId="3" fontId="9" fillId="3" borderId="0" xfId="0" applyNumberFormat="1" applyFont="1" applyFill="1"/>
    <xf numFmtId="0" fontId="8" fillId="0" borderId="0" xfId="0" applyFont="1"/>
    <xf numFmtId="0" fontId="0" fillId="0" borderId="0" xfId="0" applyFill="1"/>
    <xf numFmtId="3" fontId="0" fillId="6" borderId="0" xfId="0" applyNumberFormat="1" applyFill="1"/>
    <xf numFmtId="9" fontId="0" fillId="6" borderId="0" xfId="2" applyFont="1" applyFill="1"/>
    <xf numFmtId="9" fontId="0" fillId="0" borderId="0" xfId="0" applyNumberFormat="1"/>
    <xf numFmtId="9" fontId="0" fillId="7" borderId="0" xfId="2" applyFont="1" applyFill="1"/>
    <xf numFmtId="165" fontId="0" fillId="0" borderId="0" xfId="0" applyNumberFormat="1"/>
    <xf numFmtId="3" fontId="0" fillId="2" borderId="0" xfId="0" applyNumberFormat="1" applyFill="1"/>
    <xf numFmtId="0" fontId="5" fillId="0" borderId="0" xfId="0" applyFont="1" applyAlignment="1">
      <alignment horizontal="center" vertical="center" wrapText="1"/>
    </xf>
    <xf numFmtId="9" fontId="0" fillId="0" borderId="0" xfId="2" applyFont="1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worksheet" Target="worksheets/sheet9.xml"/><Relationship Id="rId3" Type="http://schemas.openxmlformats.org/officeDocument/2006/relationships/chartsheet" Target="chartsheets/sheet1.xml"/><Relationship Id="rId21" Type="http://schemas.openxmlformats.org/officeDocument/2006/relationships/styles" Target="styles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alcChain" Target="calcChain.xml"/><Relationship Id="rId10" Type="http://schemas.openxmlformats.org/officeDocument/2006/relationships/worksheet" Target="worksheets/sheet5.xml"/><Relationship Id="rId19" Type="http://schemas.openxmlformats.org/officeDocument/2006/relationships/chartsheet" Target="chartsheets/sheet10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'DCs resumidas'!$B$40</c:f>
              <c:strCache>
                <c:ptCount val="1"/>
                <c:pt idx="0">
                  <c:v>Receita liquida operac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'DCs resumidas'!$C$39:$K$39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'DCs resumidas'!$C$40:$K$40</c:f>
              <c:numCache>
                <c:formatCode>#,##0</c:formatCode>
                <c:ptCount val="9"/>
                <c:pt idx="0">
                  <c:v>113636</c:v>
                </c:pt>
                <c:pt idx="1">
                  <c:v>139195</c:v>
                </c:pt>
                <c:pt idx="2">
                  <c:v>201139</c:v>
                </c:pt>
                <c:pt idx="3">
                  <c:v>229453</c:v>
                </c:pt>
                <c:pt idx="4">
                  <c:v>270285</c:v>
                </c:pt>
                <c:pt idx="5">
                  <c:v>287317</c:v>
                </c:pt>
                <c:pt idx="6">
                  <c:v>275978</c:v>
                </c:pt>
                <c:pt idx="7">
                  <c:v>289545</c:v>
                </c:pt>
                <c:pt idx="8">
                  <c:v>259693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'DCs resumidas'!$B$48</c:f>
              <c:strCache>
                <c:ptCount val="1"/>
                <c:pt idx="0">
                  <c:v>Lucro liquido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'DCs resumidas'!$C$39:$K$39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'DCs resumidas'!$C$48:$K$48</c:f>
              <c:numCache>
                <c:formatCode>#,##0</c:formatCode>
                <c:ptCount val="9"/>
                <c:pt idx="0">
                  <c:v>-14848</c:v>
                </c:pt>
                <c:pt idx="1">
                  <c:v>12632</c:v>
                </c:pt>
                <c:pt idx="2">
                  <c:v>39931</c:v>
                </c:pt>
                <c:pt idx="3">
                  <c:v>121036</c:v>
                </c:pt>
                <c:pt idx="4">
                  <c:v>58431</c:v>
                </c:pt>
                <c:pt idx="5">
                  <c:v>59645</c:v>
                </c:pt>
                <c:pt idx="6">
                  <c:v>97994</c:v>
                </c:pt>
                <c:pt idx="7">
                  <c:v>53307</c:v>
                </c:pt>
                <c:pt idx="8">
                  <c:v>42257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77534544"/>
        <c:axId val="-577544336"/>
      </c:lineChart>
      <c:dateAx>
        <c:axId val="-577534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77544336"/>
        <c:crosses val="autoZero"/>
        <c:auto val="1"/>
        <c:lblOffset val="100"/>
        <c:baseTimeUnit val="months"/>
      </c:dateAx>
      <c:valAx>
        <c:axId val="-57754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7753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DFC!$B$3</c:f>
              <c:strCache>
                <c:ptCount val="1"/>
                <c:pt idx="0">
                  <c:v>Caixa gerado por operac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DFC!$C$2:$K$2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DFC!$C$3:$K$3</c:f>
              <c:numCache>
                <c:formatCode>General</c:formatCode>
                <c:ptCount val="9"/>
                <c:pt idx="0">
                  <c:v>-6617</c:v>
                </c:pt>
                <c:pt idx="1">
                  <c:v>8559</c:v>
                </c:pt>
                <c:pt idx="2">
                  <c:v>57324</c:v>
                </c:pt>
                <c:pt idx="3">
                  <c:v>29165</c:v>
                </c:pt>
                <c:pt idx="4">
                  <c:v>145822</c:v>
                </c:pt>
                <c:pt idx="5">
                  <c:v>-94373</c:v>
                </c:pt>
                <c:pt idx="6">
                  <c:v>81676</c:v>
                </c:pt>
                <c:pt idx="7">
                  <c:v>-14755</c:v>
                </c:pt>
                <c:pt idx="8">
                  <c:v>31059</c:v>
                </c:pt>
              </c:numCache>
            </c:numRef>
          </c:val>
        </c:ser>
        <c:ser>
          <c:idx val="1"/>
          <c:order val="1"/>
          <c:tx>
            <c:strRef>
              <c:f>DFC!$B$4</c:f>
              <c:strCache>
                <c:ptCount val="1"/>
                <c:pt idx="0">
                  <c:v>Caixa gerado por invest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DFC!$C$2:$K$2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DFC!$C$4:$K$4</c:f>
              <c:numCache>
                <c:formatCode>General</c:formatCode>
                <c:ptCount val="9"/>
                <c:pt idx="0">
                  <c:v>-1846</c:v>
                </c:pt>
                <c:pt idx="1">
                  <c:v>-2264</c:v>
                </c:pt>
                <c:pt idx="2">
                  <c:v>-2706</c:v>
                </c:pt>
                <c:pt idx="3">
                  <c:v>-4628</c:v>
                </c:pt>
                <c:pt idx="4">
                  <c:v>-10220</c:v>
                </c:pt>
                <c:pt idx="5">
                  <c:v>-11691</c:v>
                </c:pt>
                <c:pt idx="6">
                  <c:v>-11979</c:v>
                </c:pt>
                <c:pt idx="7">
                  <c:v>-21853</c:v>
                </c:pt>
                <c:pt idx="8">
                  <c:v>-10799</c:v>
                </c:pt>
              </c:numCache>
            </c:numRef>
          </c:val>
        </c:ser>
        <c:ser>
          <c:idx val="2"/>
          <c:order val="2"/>
          <c:tx>
            <c:strRef>
              <c:f>DFC!$B$5</c:f>
              <c:strCache>
                <c:ptCount val="1"/>
                <c:pt idx="0">
                  <c:v>Caixa gerado por financ</c:v>
                </c:pt>
              </c:strCache>
            </c:strRef>
          </c:tx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cat>
            <c:numRef>
              <c:f>DFC!$C$2:$K$2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DFC!$C$5:$K$5</c:f>
              <c:numCache>
                <c:formatCode>General</c:formatCode>
                <c:ptCount val="9"/>
                <c:pt idx="0">
                  <c:v>9971</c:v>
                </c:pt>
                <c:pt idx="1">
                  <c:v>17701</c:v>
                </c:pt>
                <c:pt idx="2">
                  <c:v>-30603</c:v>
                </c:pt>
                <c:pt idx="3">
                  <c:v>-2239</c:v>
                </c:pt>
                <c:pt idx="4">
                  <c:v>-444</c:v>
                </c:pt>
                <c:pt idx="5">
                  <c:v>86381</c:v>
                </c:pt>
                <c:pt idx="6">
                  <c:v>-7003</c:v>
                </c:pt>
                <c:pt idx="7">
                  <c:v>-3872</c:v>
                </c:pt>
                <c:pt idx="8">
                  <c:v>-2400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-40"/>
        <c:axId val="-733731504"/>
        <c:axId val="-733730416"/>
      </c:barChart>
      <c:dateAx>
        <c:axId val="-7337315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33730416"/>
        <c:crosses val="autoZero"/>
        <c:auto val="1"/>
        <c:lblOffset val="100"/>
        <c:baseTimeUnit val="months"/>
      </c:dateAx>
      <c:valAx>
        <c:axId val="-7337304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3373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'DCs resumidas'!$B$3</c:f>
              <c:strCache>
                <c:ptCount val="1"/>
                <c:pt idx="0">
                  <c:v>Ativo Circulante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'DCs resumidas'!$C$1:$K$1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'DCs resumidas'!$C$3:$K$3</c:f>
              <c:numCache>
                <c:formatCode>#,##0</c:formatCode>
                <c:ptCount val="9"/>
                <c:pt idx="0">
                  <c:v>245358</c:v>
                </c:pt>
                <c:pt idx="1">
                  <c:v>264784</c:v>
                </c:pt>
                <c:pt idx="2">
                  <c:v>301763</c:v>
                </c:pt>
                <c:pt idx="3">
                  <c:v>486081</c:v>
                </c:pt>
                <c:pt idx="4">
                  <c:v>569804</c:v>
                </c:pt>
                <c:pt idx="5">
                  <c:v>621361</c:v>
                </c:pt>
                <c:pt idx="6">
                  <c:v>707065</c:v>
                </c:pt>
                <c:pt idx="7">
                  <c:v>740202</c:v>
                </c:pt>
                <c:pt idx="8">
                  <c:v>779841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'DCs resumidas'!$B$9</c:f>
              <c:strCache>
                <c:ptCount val="1"/>
                <c:pt idx="0">
                  <c:v>Ativo nao circulante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'DCs resumidas'!$C$1:$K$1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'DCs resumidas'!$C$9:$K$9</c:f>
              <c:numCache>
                <c:formatCode>#,##0</c:formatCode>
                <c:ptCount val="9"/>
                <c:pt idx="0">
                  <c:v>307102</c:v>
                </c:pt>
                <c:pt idx="1">
                  <c:v>324986</c:v>
                </c:pt>
                <c:pt idx="2">
                  <c:v>321891</c:v>
                </c:pt>
                <c:pt idx="3">
                  <c:v>259187</c:v>
                </c:pt>
                <c:pt idx="4">
                  <c:v>264150</c:v>
                </c:pt>
                <c:pt idx="5">
                  <c:v>272800</c:v>
                </c:pt>
                <c:pt idx="6">
                  <c:v>269772</c:v>
                </c:pt>
                <c:pt idx="7">
                  <c:v>271729</c:v>
                </c:pt>
                <c:pt idx="8">
                  <c:v>286578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77532912"/>
        <c:axId val="-577538896"/>
      </c:lineChart>
      <c:dateAx>
        <c:axId val="-5775329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77538896"/>
        <c:crosses val="autoZero"/>
        <c:auto val="1"/>
        <c:lblOffset val="100"/>
        <c:baseTimeUnit val="months"/>
      </c:dateAx>
      <c:valAx>
        <c:axId val="-57753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57753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'DCs resumidas'!$B$14</c:f>
              <c:strCache>
                <c:ptCount val="1"/>
                <c:pt idx="0">
                  <c:v>Passivo Circulante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'DCs resumidas'!$C$1:$K$1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'DCs resumidas'!$C$14:$K$14</c:f>
              <c:numCache>
                <c:formatCode>#,##0</c:formatCode>
                <c:ptCount val="9"/>
                <c:pt idx="0">
                  <c:v>253042</c:v>
                </c:pt>
                <c:pt idx="1">
                  <c:v>231145</c:v>
                </c:pt>
                <c:pt idx="2">
                  <c:v>225629</c:v>
                </c:pt>
                <c:pt idx="3">
                  <c:v>221245</c:v>
                </c:pt>
                <c:pt idx="4">
                  <c:v>258657</c:v>
                </c:pt>
                <c:pt idx="5">
                  <c:v>173861</c:v>
                </c:pt>
                <c:pt idx="6">
                  <c:v>185716</c:v>
                </c:pt>
                <c:pt idx="7">
                  <c:v>208855</c:v>
                </c:pt>
                <c:pt idx="8">
                  <c:v>218202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'DCs resumidas'!$B$21</c:f>
              <c:strCache>
                <c:ptCount val="1"/>
                <c:pt idx="0">
                  <c:v>Passivo nao circulante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'DCs resumidas'!$C$1:$K$1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'DCs resumidas'!$C$21:$K$21</c:f>
              <c:numCache>
                <c:formatCode>#,##0</c:formatCode>
                <c:ptCount val="9"/>
                <c:pt idx="0">
                  <c:v>317050</c:v>
                </c:pt>
                <c:pt idx="1">
                  <c:v>317132</c:v>
                </c:pt>
                <c:pt idx="2">
                  <c:v>316576</c:v>
                </c:pt>
                <c:pt idx="3">
                  <c:v>309012</c:v>
                </c:pt>
                <c:pt idx="4">
                  <c:v>301852</c:v>
                </c:pt>
                <c:pt idx="5">
                  <c:v>277200</c:v>
                </c:pt>
                <c:pt idx="6">
                  <c:v>250007</c:v>
                </c:pt>
                <c:pt idx="7">
                  <c:v>239721</c:v>
                </c:pt>
                <c:pt idx="8">
                  <c:v>242565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'DCs resumidas'!$B$25</c:f>
              <c:strCache>
                <c:ptCount val="1"/>
                <c:pt idx="0">
                  <c:v>Provisoes LP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'DCs resumidas'!$C$1:$K$1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'DCs resumidas'!$C$25:$K$25</c:f>
              <c:numCache>
                <c:formatCode>#,##0</c:formatCode>
                <c:ptCount val="9"/>
                <c:pt idx="0">
                  <c:v>188165</c:v>
                </c:pt>
                <c:pt idx="1">
                  <c:v>189394</c:v>
                </c:pt>
                <c:pt idx="2">
                  <c:v>189752</c:v>
                </c:pt>
                <c:pt idx="3">
                  <c:v>173424</c:v>
                </c:pt>
                <c:pt idx="4">
                  <c:v>173357</c:v>
                </c:pt>
                <c:pt idx="5">
                  <c:v>175739</c:v>
                </c:pt>
                <c:pt idx="6">
                  <c:v>169367</c:v>
                </c:pt>
                <c:pt idx="7">
                  <c:v>154251</c:v>
                </c:pt>
                <c:pt idx="8">
                  <c:v>153452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'DCs resumidas'!$B$26</c:f>
              <c:strCache>
                <c:ptCount val="1"/>
                <c:pt idx="0">
                  <c:v>Patrim liq consolidado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'DCs resumidas'!$C$1:$K$1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'DCs resumidas'!$C$26:$K$26</c:f>
              <c:numCache>
                <c:formatCode>#,##0</c:formatCode>
                <c:ptCount val="9"/>
                <c:pt idx="0">
                  <c:v>-17632</c:v>
                </c:pt>
                <c:pt idx="1">
                  <c:v>41493</c:v>
                </c:pt>
                <c:pt idx="2">
                  <c:v>81449</c:v>
                </c:pt>
                <c:pt idx="3">
                  <c:v>215011</c:v>
                </c:pt>
                <c:pt idx="4">
                  <c:v>273445</c:v>
                </c:pt>
                <c:pt idx="5">
                  <c:v>443100</c:v>
                </c:pt>
                <c:pt idx="6">
                  <c:v>541114</c:v>
                </c:pt>
                <c:pt idx="7">
                  <c:v>563355</c:v>
                </c:pt>
                <c:pt idx="8">
                  <c:v>605652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51805168"/>
        <c:axId val="-651795376"/>
      </c:lineChart>
      <c:dateAx>
        <c:axId val="-651805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51795376"/>
        <c:crosses val="autoZero"/>
        <c:auto val="1"/>
        <c:lblOffset val="100"/>
        <c:baseTimeUnit val="months"/>
      </c:dateAx>
      <c:valAx>
        <c:axId val="-65179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5180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EBITDA!$B$12</c:f>
              <c:strCache>
                <c:ptCount val="1"/>
                <c:pt idx="0">
                  <c:v>EBITDA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EBITDA!$C$1:$K$1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EBITDA!$C$12:$K$12</c:f>
              <c:numCache>
                <c:formatCode>#,##0</c:formatCode>
                <c:ptCount val="9"/>
                <c:pt idx="0">
                  <c:v>-15920</c:v>
                </c:pt>
                <c:pt idx="1">
                  <c:v>17198</c:v>
                </c:pt>
                <c:pt idx="2">
                  <c:v>56141</c:v>
                </c:pt>
                <c:pt idx="3">
                  <c:v>160546</c:v>
                </c:pt>
                <c:pt idx="4">
                  <c:v>87171</c:v>
                </c:pt>
                <c:pt idx="5">
                  <c:v>70940</c:v>
                </c:pt>
                <c:pt idx="6">
                  <c:v>126657</c:v>
                </c:pt>
                <c:pt idx="7">
                  <c:v>80052</c:v>
                </c:pt>
                <c:pt idx="8">
                  <c:v>47009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51793744"/>
        <c:axId val="-651798640"/>
      </c:lineChart>
      <c:dateAx>
        <c:axId val="-6517937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51798640"/>
        <c:crosses val="autoZero"/>
        <c:auto val="1"/>
        <c:lblOffset val="100"/>
        <c:baseTimeUnit val="months"/>
      </c:dateAx>
      <c:valAx>
        <c:axId val="-65179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5179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MARGENS!$B$6</c:f>
              <c:strCache>
                <c:ptCount val="1"/>
                <c:pt idx="0">
                  <c:v>Margem Bruta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MARGENS!$C$1:$K$1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MARGENS!$C$6:$K$6</c:f>
              <c:numCache>
                <c:formatCode>0%</c:formatCode>
                <c:ptCount val="9"/>
                <c:pt idx="0">
                  <c:v>0.17397655672498152</c:v>
                </c:pt>
                <c:pt idx="1">
                  <c:v>0.20312511225259527</c:v>
                </c:pt>
                <c:pt idx="2">
                  <c:v>0.38079636470301631</c:v>
                </c:pt>
                <c:pt idx="3">
                  <c:v>0.44761672325051316</c:v>
                </c:pt>
                <c:pt idx="4">
                  <c:v>0.44506354403685</c:v>
                </c:pt>
                <c:pt idx="5">
                  <c:v>0.46231514320419609</c:v>
                </c:pt>
                <c:pt idx="6">
                  <c:v>0.4301393589344078</c:v>
                </c:pt>
                <c:pt idx="7">
                  <c:v>0.41173565421609765</c:v>
                </c:pt>
                <c:pt idx="8">
                  <c:v>0.33092151116895718</c:v>
                </c:pt>
              </c:numCache>
            </c:numRef>
          </c:val>
        </c:ser>
        <c:ser>
          <c:idx val="1"/>
          <c:order val="1"/>
          <c:tx>
            <c:strRef>
              <c:f>MARGENS!$B$8</c:f>
              <c:strCache>
                <c:ptCount val="1"/>
                <c:pt idx="0">
                  <c:v>Margem Liquida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MARGENS!$C$1:$K$1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MARGENS!$C$8:$K$8</c:f>
              <c:numCache>
                <c:formatCode>0%</c:formatCode>
                <c:ptCount val="9"/>
                <c:pt idx="0">
                  <c:v>-0.13066281812101799</c:v>
                </c:pt>
                <c:pt idx="1">
                  <c:v>9.0750386148927761E-2</c:v>
                </c:pt>
                <c:pt idx="2">
                  <c:v>0.19852440352194253</c:v>
                </c:pt>
                <c:pt idx="3">
                  <c:v>0.52749800612761655</c:v>
                </c:pt>
                <c:pt idx="4">
                  <c:v>0.21618291803096731</c:v>
                </c:pt>
                <c:pt idx="5">
                  <c:v>0.20759300702708158</c:v>
                </c:pt>
                <c:pt idx="6">
                  <c:v>0.35507902803846686</c:v>
                </c:pt>
                <c:pt idx="7">
                  <c:v>0.18410609749779827</c:v>
                </c:pt>
                <c:pt idx="8">
                  <c:v>0.16271905673237247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651800272"/>
        <c:axId val="-651799728"/>
      </c:barChart>
      <c:dateAx>
        <c:axId val="-6518002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51799728"/>
        <c:crosses val="autoZero"/>
        <c:auto val="1"/>
        <c:lblOffset val="100"/>
        <c:baseTimeUnit val="months"/>
      </c:dateAx>
      <c:valAx>
        <c:axId val="-65179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5180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'Folga Financeira'!$B$4</c:f>
              <c:strCache>
                <c:ptCount val="1"/>
                <c:pt idx="0">
                  <c:v>CCL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'Folga Financeira'!$C$1:$K$1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'Folga Financeira'!$C$4:$K$4</c:f>
              <c:numCache>
                <c:formatCode>#,##0</c:formatCode>
                <c:ptCount val="9"/>
                <c:pt idx="0">
                  <c:v>-7684</c:v>
                </c:pt>
                <c:pt idx="1">
                  <c:v>33639</c:v>
                </c:pt>
                <c:pt idx="2">
                  <c:v>76134</c:v>
                </c:pt>
                <c:pt idx="3">
                  <c:v>264836</c:v>
                </c:pt>
                <c:pt idx="4">
                  <c:v>311147</c:v>
                </c:pt>
                <c:pt idx="5">
                  <c:v>447500</c:v>
                </c:pt>
                <c:pt idx="6">
                  <c:v>521349</c:v>
                </c:pt>
                <c:pt idx="7">
                  <c:v>531347</c:v>
                </c:pt>
                <c:pt idx="8">
                  <c:v>561639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51802448"/>
        <c:axId val="-651798096"/>
      </c:areaChart>
      <c:dateAx>
        <c:axId val="-6518024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51798096"/>
        <c:crosses val="autoZero"/>
        <c:auto val="1"/>
        <c:lblOffset val="100"/>
        <c:baseTimeUnit val="months"/>
      </c:dateAx>
      <c:valAx>
        <c:axId val="-65179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51802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'Liquidez Imediata e Corrente'!$B$7</c:f>
              <c:strCache>
                <c:ptCount val="1"/>
                <c:pt idx="0">
                  <c:v>Liquidez Corrente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'Liquidez Imediata e Corrente'!$C$2:$K$2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'Liquidez Imediata e Corrente'!$C$7:$K$7</c:f>
              <c:numCache>
                <c:formatCode>0.0</c:formatCode>
                <c:ptCount val="9"/>
                <c:pt idx="0">
                  <c:v>0.96963349957714529</c:v>
                </c:pt>
                <c:pt idx="1">
                  <c:v>1.1455320253520518</c:v>
                </c:pt>
                <c:pt idx="2">
                  <c:v>1.3374300289413152</c:v>
                </c:pt>
                <c:pt idx="3">
                  <c:v>2.1970259214897512</c:v>
                </c:pt>
                <c:pt idx="4">
                  <c:v>2.2029328415623781</c:v>
                </c:pt>
                <c:pt idx="5">
                  <c:v>3.5738952381500164</c:v>
                </c:pt>
                <c:pt idx="6">
                  <c:v>3.8072379331883091</c:v>
                </c:pt>
                <c:pt idx="7">
                  <c:v>3.5440951856551197</c:v>
                </c:pt>
                <c:pt idx="8">
                  <c:v>3.5739406604889048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'Liquidez Imediata e Corrente'!$B$8</c:f>
              <c:strCache>
                <c:ptCount val="1"/>
                <c:pt idx="0">
                  <c:v>Liquidez Imediata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'Liquidez Imediata e Corrente'!$C$2:$K$2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'Liquidez Imediata e Corrente'!$C$8:$K$8</c:f>
              <c:numCache>
                <c:formatCode>0.0</c:formatCode>
                <c:ptCount val="9"/>
                <c:pt idx="0" formatCode="0.00">
                  <c:v>4.2941487974328375E-2</c:v>
                </c:pt>
                <c:pt idx="1">
                  <c:v>0.15082307642388976</c:v>
                </c:pt>
                <c:pt idx="2">
                  <c:v>0.26094606633012601</c:v>
                </c:pt>
                <c:pt idx="3">
                  <c:v>0.36690094691405456</c:v>
                </c:pt>
                <c:pt idx="4">
                  <c:v>0.83637017362762267</c:v>
                </c:pt>
                <c:pt idx="5">
                  <c:v>1.1310759744853647</c:v>
                </c:pt>
                <c:pt idx="6">
                  <c:v>1.3964548019556742</c:v>
                </c:pt>
                <c:pt idx="7">
                  <c:v>1.0479232003064327</c:v>
                </c:pt>
                <c:pt idx="8">
                  <c:v>1.0848846481700443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51800816"/>
        <c:axId val="-651799184"/>
      </c:lineChart>
      <c:dateAx>
        <c:axId val="-6518008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51799184"/>
        <c:crosses val="autoZero"/>
        <c:auto val="1"/>
        <c:lblOffset val="100"/>
        <c:baseTimeUnit val="months"/>
      </c:dateAx>
      <c:valAx>
        <c:axId val="-65179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5180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Endividamento!$B$9</c:f>
              <c:strCache>
                <c:ptCount val="1"/>
                <c:pt idx="0">
                  <c:v>Passivo Oneroso / PL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Endividamento!$C$1:$K$1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Endividamento!$C$9:$K$9</c:f>
              <c:numCache>
                <c:formatCode>0.0</c:formatCode>
                <c:ptCount val="9"/>
                <c:pt idx="0">
                  <c:v>-7.0171846642468241</c:v>
                </c:pt>
                <c:pt idx="1">
                  <c:v>2.3353818716409998</c:v>
                </c:pt>
                <c:pt idx="2">
                  <c:v>0.8198750138123243</c:v>
                </c:pt>
                <c:pt idx="3">
                  <c:v>0.30876559803917009</c:v>
                </c:pt>
                <c:pt idx="4">
                  <c:v>0.24955292654830039</c:v>
                </c:pt>
                <c:pt idx="5">
                  <c:v>0.10052809749492214</c:v>
                </c:pt>
                <c:pt idx="6">
                  <c:v>7.0912968431790707E-2</c:v>
                </c:pt>
                <c:pt idx="7">
                  <c:v>6.6380878841938037E-2</c:v>
                </c:pt>
                <c:pt idx="8">
                  <c:v>6.0120333128595299E-2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51805712"/>
        <c:axId val="-651804080"/>
      </c:lineChart>
      <c:dateAx>
        <c:axId val="-6518057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51804080"/>
        <c:crosses val="autoZero"/>
        <c:auto val="1"/>
        <c:lblOffset val="100"/>
        <c:baseTimeUnit val="months"/>
      </c:dateAx>
      <c:valAx>
        <c:axId val="-65180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65180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Retorno!$B$37</c:f>
              <c:strCache>
                <c:ptCount val="1"/>
                <c:pt idx="0">
                  <c:v>Custo da Dívida ao trimestre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Retorno!$C$1:$K$1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Retorno!$C$37:$K$37</c:f>
              <c:numCache>
                <c:formatCode>0%</c:formatCode>
                <c:ptCount val="9"/>
                <c:pt idx="1">
                  <c:v>7.0257128482656403E-2</c:v>
                </c:pt>
                <c:pt idx="2">
                  <c:v>6.566129032258064E-2</c:v>
                </c:pt>
                <c:pt idx="3">
                  <c:v>7.7098959193788202E-2</c:v>
                </c:pt>
                <c:pt idx="4">
                  <c:v>7.5105290914898204E-2</c:v>
                </c:pt>
                <c:pt idx="5">
                  <c:v>0.14545596410806591</c:v>
                </c:pt>
                <c:pt idx="6">
                  <c:v>0.17689999517584062</c:v>
                </c:pt>
                <c:pt idx="7">
                  <c:v>0.10707317073170732</c:v>
                </c:pt>
                <c:pt idx="8">
                  <c:v>0.31925157164535012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Retorno!$B$40</c:f>
              <c:strCache>
                <c:ptCount val="1"/>
                <c:pt idx="0">
                  <c:v>Retorno do investimento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Retorno!$C$1:$K$1</c:f>
              <c:numCache>
                <c:formatCode>m/d/yyyy</c:formatCode>
                <c:ptCount val="9"/>
                <c:pt idx="0">
                  <c:v>43921</c:v>
                </c:pt>
                <c:pt idx="1">
                  <c:v>44012</c:v>
                </c:pt>
                <c:pt idx="2">
                  <c:v>44104</c:v>
                </c:pt>
                <c:pt idx="3">
                  <c:v>44196</c:v>
                </c:pt>
                <c:pt idx="4">
                  <c:v>44286</c:v>
                </c:pt>
                <c:pt idx="5">
                  <c:v>44377</c:v>
                </c:pt>
                <c:pt idx="6">
                  <c:v>44469</c:v>
                </c:pt>
                <c:pt idx="7">
                  <c:v>44561</c:v>
                </c:pt>
                <c:pt idx="8">
                  <c:v>44651</c:v>
                </c:pt>
              </c:numCache>
            </c:numRef>
          </c:cat>
          <c:val>
            <c:numRef>
              <c:f>Retorno!$C$40:$K$40</c:f>
              <c:numCache>
                <c:formatCode>0%</c:formatCode>
                <c:ptCount val="9"/>
                <c:pt idx="1">
                  <c:v>0.12054333510573029</c:v>
                </c:pt>
                <c:pt idx="2">
                  <c:v>0.20508628088562636</c:v>
                </c:pt>
                <c:pt idx="3">
                  <c:v>0.40056318751658415</c:v>
                </c:pt>
                <c:pt idx="4">
                  <c:v>0.16576822028525892</c:v>
                </c:pt>
                <c:pt idx="5">
                  <c:v>0.13478252271718788</c:v>
                </c:pt>
                <c:pt idx="6">
                  <c:v>0.13960855753282167</c:v>
                </c:pt>
                <c:pt idx="7">
                  <c:v>7.8128308127943788E-2</c:v>
                </c:pt>
                <c:pt idx="8">
                  <c:v>6.3474579885180016E-2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33738576"/>
        <c:axId val="-733732592"/>
      </c:lineChart>
      <c:dateAx>
        <c:axId val="-7337385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33732592"/>
        <c:crosses val="autoZero"/>
        <c:auto val="1"/>
        <c:lblOffset val="100"/>
        <c:baseTimeUnit val="months"/>
      </c:dateAx>
      <c:valAx>
        <c:axId val="-73373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73373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63043" cy="603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6920" cy="60198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6920" cy="60198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63043" cy="603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63043" cy="603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26</xdr:row>
      <xdr:rowOff>142874</xdr:rowOff>
    </xdr:from>
    <xdr:to>
      <xdr:col>10</xdr:col>
      <xdr:colOff>201290</xdr:colOff>
      <xdr:row>32</xdr:row>
      <xdr:rowOff>104775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127" t="47569" r="39114" b="39793"/>
        <a:stretch/>
      </xdr:blipFill>
      <xdr:spPr>
        <a:xfrm>
          <a:off x="466725" y="3571874"/>
          <a:ext cx="7859390" cy="1104901"/>
        </a:xfrm>
        <a:prstGeom prst="rect">
          <a:avLst/>
        </a:prstGeom>
      </xdr:spPr>
    </xdr:pic>
    <xdr:clientData/>
  </xdr:twoCellAnchor>
  <xdr:twoCellAnchor editAs="oneCell">
    <xdr:from>
      <xdr:col>0</xdr:col>
      <xdr:colOff>504824</xdr:colOff>
      <xdr:row>35</xdr:row>
      <xdr:rowOff>180975</xdr:rowOff>
    </xdr:from>
    <xdr:to>
      <xdr:col>8</xdr:col>
      <xdr:colOff>114300</xdr:colOff>
      <xdr:row>51</xdr:row>
      <xdr:rowOff>130695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766" t="30338" r="38925" b="27326"/>
        <a:stretch/>
      </xdr:blipFill>
      <xdr:spPr>
        <a:xfrm>
          <a:off x="504824" y="5324475"/>
          <a:ext cx="6305551" cy="29977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0833" cy="600604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63043" cy="603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63043" cy="603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63043" cy="603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63043" cy="603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3"/>
  <sheetViews>
    <sheetView zoomScale="78" zoomScaleNormal="78" workbookViewId="0">
      <pane xSplit="1" ySplit="1" topLeftCell="B192" activePane="bottomRight" state="frozen"/>
      <selection pane="topRight" activeCell="B1" sqref="B1"/>
      <selection pane="bottomLeft" activeCell="A2" sqref="A2"/>
      <selection pane="bottomRight" activeCell="F195" sqref="F195"/>
    </sheetView>
  </sheetViews>
  <sheetFormatPr defaultColWidth="13.7265625" defaultRowHeight="14.5" x14ac:dyDescent="0.35"/>
  <cols>
    <col min="1" max="1" width="40.1796875" customWidth="1"/>
  </cols>
  <sheetData>
    <row r="1" spans="1:10" x14ac:dyDescent="0.35">
      <c r="A1" t="s">
        <v>2</v>
      </c>
      <c r="B1" s="1">
        <v>43921</v>
      </c>
      <c r="C1" s="1">
        <v>44012</v>
      </c>
      <c r="D1" s="1">
        <v>44104</v>
      </c>
      <c r="E1" s="1">
        <v>44196</v>
      </c>
      <c r="F1" s="1">
        <v>44286</v>
      </c>
      <c r="G1" s="1">
        <v>44377</v>
      </c>
      <c r="H1" s="1">
        <v>44469</v>
      </c>
      <c r="I1" s="1">
        <v>44561</v>
      </c>
      <c r="J1" s="1">
        <v>44651</v>
      </c>
    </row>
    <row r="2" spans="1:10" x14ac:dyDescent="0.35">
      <c r="A2" t="s">
        <v>3</v>
      </c>
    </row>
    <row r="3" spans="1:10" x14ac:dyDescent="0.35">
      <c r="A3" t="s">
        <v>4</v>
      </c>
      <c r="B3" t="s">
        <v>6</v>
      </c>
      <c r="C3" t="s">
        <v>6</v>
      </c>
      <c r="D3" t="s">
        <v>6</v>
      </c>
      <c r="E3" t="s">
        <v>6</v>
      </c>
      <c r="F3" t="s">
        <v>6</v>
      </c>
      <c r="G3" t="s">
        <v>6</v>
      </c>
      <c r="H3" t="s">
        <v>6</v>
      </c>
      <c r="I3" t="s">
        <v>6</v>
      </c>
      <c r="J3" t="s">
        <v>6</v>
      </c>
    </row>
    <row r="4" spans="1:10" x14ac:dyDescent="0.3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8</v>
      </c>
    </row>
    <row r="5" spans="1:10" x14ac:dyDescent="0.35">
      <c r="A5" s="4" t="s">
        <v>347</v>
      </c>
    </row>
    <row r="6" spans="1:10" x14ac:dyDescent="0.35">
      <c r="A6" t="s">
        <v>9</v>
      </c>
    </row>
    <row r="7" spans="1:10" x14ac:dyDescent="0.35">
      <c r="A7" t="s">
        <v>10</v>
      </c>
      <c r="B7">
        <v>552460</v>
      </c>
      <c r="C7">
        <v>589770</v>
      </c>
      <c r="D7">
        <v>623654</v>
      </c>
      <c r="E7">
        <v>745268</v>
      </c>
      <c r="F7">
        <v>833954</v>
      </c>
      <c r="G7">
        <v>894161</v>
      </c>
      <c r="H7">
        <v>976837</v>
      </c>
      <c r="I7">
        <v>1011931</v>
      </c>
      <c r="J7">
        <v>1066419</v>
      </c>
    </row>
    <row r="8" spans="1:10" x14ac:dyDescent="0.35">
      <c r="A8" t="s">
        <v>11</v>
      </c>
      <c r="B8" s="6">
        <v>245358</v>
      </c>
      <c r="C8" s="2">
        <v>264784</v>
      </c>
      <c r="D8" s="2">
        <v>301763</v>
      </c>
      <c r="E8" s="2">
        <v>486081</v>
      </c>
      <c r="F8" s="2">
        <v>569804</v>
      </c>
      <c r="G8" s="2">
        <v>621361</v>
      </c>
      <c r="H8" s="2">
        <v>707065</v>
      </c>
      <c r="I8" s="2">
        <v>740202</v>
      </c>
      <c r="J8" s="2">
        <v>779841</v>
      </c>
    </row>
    <row r="9" spans="1:10" x14ac:dyDescent="0.35">
      <c r="A9" s="10" t="s">
        <v>12</v>
      </c>
      <c r="B9">
        <v>10866</v>
      </c>
      <c r="C9">
        <v>34862</v>
      </c>
      <c r="D9">
        <v>58877</v>
      </c>
      <c r="E9">
        <v>81175</v>
      </c>
      <c r="F9">
        <v>216333</v>
      </c>
      <c r="G9">
        <v>196650</v>
      </c>
      <c r="H9">
        <v>259344</v>
      </c>
      <c r="I9">
        <v>218864</v>
      </c>
      <c r="J9">
        <v>236724</v>
      </c>
    </row>
    <row r="10" spans="1:10" x14ac:dyDescent="0.35">
      <c r="A10" t="s">
        <v>13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35">
      <c r="A11" t="s">
        <v>14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x14ac:dyDescent="0.35">
      <c r="A12" t="s">
        <v>15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35">
      <c r="A13" t="s">
        <v>16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35">
      <c r="A14" t="s">
        <v>17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35">
      <c r="A15" t="s">
        <v>18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35">
      <c r="A16" t="s">
        <v>19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35">
      <c r="A17" t="s">
        <v>20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35">
      <c r="A18" s="10" t="s">
        <v>21</v>
      </c>
      <c r="B18">
        <v>66616</v>
      </c>
      <c r="C18">
        <v>95780</v>
      </c>
      <c r="D18">
        <v>97323</v>
      </c>
      <c r="E18">
        <v>89938</v>
      </c>
      <c r="F18">
        <v>124391</v>
      </c>
      <c r="G18">
        <v>157459</v>
      </c>
      <c r="H18">
        <v>132017</v>
      </c>
      <c r="I18">
        <v>153229</v>
      </c>
      <c r="J18">
        <v>163017</v>
      </c>
    </row>
    <row r="19" spans="1:10" x14ac:dyDescent="0.35">
      <c r="A19" t="s">
        <v>22</v>
      </c>
      <c r="B19">
        <v>66616</v>
      </c>
      <c r="C19">
        <v>95780</v>
      </c>
      <c r="D19">
        <v>97323</v>
      </c>
      <c r="E19">
        <v>89938</v>
      </c>
      <c r="F19">
        <v>124391</v>
      </c>
      <c r="G19">
        <v>157459</v>
      </c>
      <c r="H19">
        <v>132017</v>
      </c>
      <c r="I19">
        <v>153229</v>
      </c>
      <c r="J19">
        <v>163017</v>
      </c>
    </row>
    <row r="20" spans="1:10" x14ac:dyDescent="0.35">
      <c r="A20" t="s">
        <v>23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x14ac:dyDescent="0.35">
      <c r="A21" s="10" t="s">
        <v>24</v>
      </c>
      <c r="B21">
        <v>101049</v>
      </c>
      <c r="C21">
        <v>57321</v>
      </c>
      <c r="D21">
        <v>57224</v>
      </c>
      <c r="E21">
        <v>73470</v>
      </c>
      <c r="F21">
        <v>86715</v>
      </c>
      <c r="G21">
        <v>104327</v>
      </c>
      <c r="H21">
        <v>136870</v>
      </c>
      <c r="I21">
        <v>185268</v>
      </c>
      <c r="J21">
        <v>213481</v>
      </c>
    </row>
    <row r="22" spans="1:10" x14ac:dyDescent="0.35">
      <c r="A22" t="s">
        <v>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x14ac:dyDescent="0.35">
      <c r="A23" s="10" t="s">
        <v>26</v>
      </c>
      <c r="B23">
        <v>28106</v>
      </c>
      <c r="C23">
        <v>34308</v>
      </c>
      <c r="D23">
        <v>36200</v>
      </c>
      <c r="E23">
        <v>88986</v>
      </c>
      <c r="F23">
        <v>92840</v>
      </c>
      <c r="G23">
        <v>104575</v>
      </c>
      <c r="H23">
        <v>120990</v>
      </c>
      <c r="I23">
        <v>126392</v>
      </c>
      <c r="J23">
        <v>117575</v>
      </c>
    </row>
    <row r="24" spans="1:10" x14ac:dyDescent="0.35">
      <c r="A24" t="s">
        <v>27</v>
      </c>
      <c r="B24">
        <v>28106</v>
      </c>
      <c r="C24">
        <v>34308</v>
      </c>
      <c r="D24">
        <v>36200</v>
      </c>
      <c r="E24">
        <v>88986</v>
      </c>
      <c r="F24">
        <v>92840</v>
      </c>
      <c r="G24">
        <v>104575</v>
      </c>
      <c r="H24">
        <v>120990</v>
      </c>
      <c r="I24">
        <v>126392</v>
      </c>
      <c r="J24">
        <v>117575</v>
      </c>
    </row>
    <row r="25" spans="1:10" x14ac:dyDescent="0.35">
      <c r="A25" t="s">
        <v>28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 x14ac:dyDescent="0.35">
      <c r="A26" s="10" t="s">
        <v>29</v>
      </c>
      <c r="B26">
        <v>38721</v>
      </c>
      <c r="C26">
        <v>42513</v>
      </c>
      <c r="D26">
        <v>52139</v>
      </c>
      <c r="E26">
        <v>152512</v>
      </c>
      <c r="F26">
        <v>49525</v>
      </c>
      <c r="G26">
        <v>58350</v>
      </c>
      <c r="H26">
        <v>57844</v>
      </c>
      <c r="I26">
        <v>56449</v>
      </c>
      <c r="J26">
        <v>49044</v>
      </c>
    </row>
    <row r="27" spans="1:10" x14ac:dyDescent="0.35">
      <c r="A27" t="s">
        <v>30</v>
      </c>
      <c r="B27">
        <v>8415</v>
      </c>
      <c r="C27">
        <v>11659</v>
      </c>
      <c r="D27">
        <v>11659</v>
      </c>
      <c r="E27">
        <v>109339</v>
      </c>
      <c r="F27">
        <v>4845</v>
      </c>
      <c r="G27">
        <v>5214</v>
      </c>
      <c r="H27">
        <v>4845</v>
      </c>
      <c r="I27">
        <v>4845</v>
      </c>
      <c r="J27">
        <v>1023</v>
      </c>
    </row>
    <row r="28" spans="1:10" x14ac:dyDescent="0.35">
      <c r="A28" t="s">
        <v>31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x14ac:dyDescent="0.35">
      <c r="A29" t="s">
        <v>32</v>
      </c>
      <c r="B29">
        <v>30306</v>
      </c>
      <c r="C29">
        <v>30854</v>
      </c>
      <c r="D29">
        <v>40480</v>
      </c>
      <c r="E29">
        <v>43173</v>
      </c>
      <c r="F29">
        <v>44680</v>
      </c>
      <c r="G29">
        <v>53136</v>
      </c>
      <c r="H29">
        <v>52999</v>
      </c>
      <c r="I29">
        <v>51604</v>
      </c>
      <c r="J29">
        <v>48021</v>
      </c>
    </row>
    <row r="30" spans="1:10" x14ac:dyDescent="0.35">
      <c r="A30" t="s">
        <v>33</v>
      </c>
      <c r="B30">
        <v>307102</v>
      </c>
      <c r="C30">
        <v>324986</v>
      </c>
      <c r="D30">
        <v>321891</v>
      </c>
      <c r="E30">
        <v>259187</v>
      </c>
      <c r="F30">
        <v>264150</v>
      </c>
      <c r="G30">
        <v>272800</v>
      </c>
      <c r="H30">
        <v>269772</v>
      </c>
      <c r="I30">
        <v>271729</v>
      </c>
      <c r="J30">
        <v>286578</v>
      </c>
    </row>
    <row r="31" spans="1:10" x14ac:dyDescent="0.35">
      <c r="A31" s="10" t="s">
        <v>34</v>
      </c>
      <c r="B31">
        <v>69773</v>
      </c>
      <c r="C31">
        <v>69041</v>
      </c>
      <c r="D31">
        <v>68006</v>
      </c>
      <c r="E31">
        <v>58315</v>
      </c>
      <c r="F31">
        <v>56913</v>
      </c>
      <c r="G31">
        <v>57992</v>
      </c>
      <c r="H31">
        <v>46667</v>
      </c>
      <c r="I31">
        <v>30482</v>
      </c>
      <c r="J31">
        <v>38722</v>
      </c>
    </row>
    <row r="32" spans="1:10" x14ac:dyDescent="0.35">
      <c r="A32" t="s">
        <v>35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35">
      <c r="A33" t="s">
        <v>36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x14ac:dyDescent="0.35">
      <c r="A34" t="s">
        <v>37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x14ac:dyDescent="0.35">
      <c r="A35" t="s">
        <v>18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x14ac:dyDescent="0.35">
      <c r="A36" t="s">
        <v>38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x14ac:dyDescent="0.35">
      <c r="A37" t="s">
        <v>39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 x14ac:dyDescent="0.35">
      <c r="A38" t="s">
        <v>40</v>
      </c>
      <c r="B38">
        <v>2255</v>
      </c>
      <c r="C38">
        <v>2261</v>
      </c>
      <c r="D38">
        <v>2265</v>
      </c>
      <c r="E38">
        <v>2270</v>
      </c>
      <c r="F38">
        <v>2276</v>
      </c>
      <c r="G38">
        <v>2281</v>
      </c>
      <c r="H38">
        <v>2285</v>
      </c>
      <c r="I38">
        <v>1595</v>
      </c>
      <c r="J38">
        <v>1595</v>
      </c>
    </row>
    <row r="39" spans="1:10" x14ac:dyDescent="0.35">
      <c r="A39" t="s">
        <v>41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x14ac:dyDescent="0.35">
      <c r="A40" t="s">
        <v>42</v>
      </c>
      <c r="B40">
        <v>2255</v>
      </c>
      <c r="C40">
        <v>2261</v>
      </c>
      <c r="D40">
        <v>2265</v>
      </c>
      <c r="E40">
        <v>2270</v>
      </c>
      <c r="F40">
        <v>2276</v>
      </c>
      <c r="G40">
        <v>2281</v>
      </c>
      <c r="H40">
        <v>2285</v>
      </c>
      <c r="I40">
        <v>1595</v>
      </c>
      <c r="J40">
        <v>1595</v>
      </c>
    </row>
    <row r="41" spans="1:10" x14ac:dyDescent="0.35">
      <c r="A41" t="s">
        <v>43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x14ac:dyDescent="0.35">
      <c r="A42" t="s">
        <v>44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x14ac:dyDescent="0.35">
      <c r="A43" t="s">
        <v>45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x14ac:dyDescent="0.35">
      <c r="A44" t="s">
        <v>46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x14ac:dyDescent="0.35">
      <c r="A45" t="s">
        <v>18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x14ac:dyDescent="0.35">
      <c r="A46" t="s">
        <v>47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x14ac:dyDescent="0.35">
      <c r="A47" t="s">
        <v>48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x14ac:dyDescent="0.35">
      <c r="A48" t="s">
        <v>49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x14ac:dyDescent="0.35">
      <c r="A49" t="s">
        <v>50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x14ac:dyDescent="0.35">
      <c r="A50" t="s">
        <v>51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x14ac:dyDescent="0.35">
      <c r="A51" t="s">
        <v>52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x14ac:dyDescent="0.35">
      <c r="A52" t="s">
        <v>53</v>
      </c>
      <c r="B52">
        <v>67518</v>
      </c>
      <c r="C52">
        <v>66780</v>
      </c>
      <c r="D52">
        <v>65741</v>
      </c>
      <c r="E52">
        <v>56045</v>
      </c>
      <c r="F52">
        <v>54637</v>
      </c>
      <c r="G52">
        <v>55711</v>
      </c>
      <c r="H52">
        <v>44382</v>
      </c>
      <c r="I52">
        <v>28887</v>
      </c>
      <c r="J52">
        <v>37127</v>
      </c>
    </row>
    <row r="53" spans="1:10" x14ac:dyDescent="0.35">
      <c r="A53" t="s">
        <v>54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x14ac:dyDescent="0.35">
      <c r="A54" t="s">
        <v>55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x14ac:dyDescent="0.35">
      <c r="A55" t="s">
        <v>18</v>
      </c>
      <c r="B55">
        <v>67518</v>
      </c>
      <c r="C55">
        <v>66780</v>
      </c>
      <c r="D55">
        <v>65741</v>
      </c>
      <c r="E55">
        <v>56045</v>
      </c>
      <c r="F55">
        <v>54637</v>
      </c>
      <c r="G55">
        <v>55711</v>
      </c>
      <c r="H55">
        <v>44382</v>
      </c>
      <c r="I55">
        <v>28887</v>
      </c>
      <c r="J55">
        <v>37127</v>
      </c>
    </row>
    <row r="56" spans="1:10" x14ac:dyDescent="0.35">
      <c r="A56" t="s">
        <v>56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x14ac:dyDescent="0.35">
      <c r="A57" t="s">
        <v>57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x14ac:dyDescent="0.35">
      <c r="A58" t="s">
        <v>58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x14ac:dyDescent="0.35">
      <c r="A59" t="s">
        <v>59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x14ac:dyDescent="0.35">
      <c r="A60" t="s">
        <v>60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x14ac:dyDescent="0.35">
      <c r="A61" t="s">
        <v>61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x14ac:dyDescent="0.35">
      <c r="A62" t="s">
        <v>62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x14ac:dyDescent="0.35">
      <c r="A63" s="10" t="s">
        <v>63</v>
      </c>
      <c r="B63">
        <v>236941</v>
      </c>
      <c r="C63">
        <v>254114</v>
      </c>
      <c r="D63">
        <v>252418</v>
      </c>
      <c r="E63">
        <v>199730</v>
      </c>
      <c r="F63">
        <v>206290</v>
      </c>
      <c r="G63">
        <v>214029</v>
      </c>
      <c r="H63">
        <v>222442</v>
      </c>
      <c r="I63">
        <v>240643</v>
      </c>
      <c r="J63">
        <v>247317</v>
      </c>
    </row>
    <row r="64" spans="1:10" x14ac:dyDescent="0.35">
      <c r="A64" t="s">
        <v>64</v>
      </c>
      <c r="B64">
        <v>234077</v>
      </c>
      <c r="C64">
        <v>249340</v>
      </c>
      <c r="D64">
        <v>246249</v>
      </c>
      <c r="E64">
        <v>194603</v>
      </c>
      <c r="F64">
        <v>194373</v>
      </c>
      <c r="G64">
        <v>191434</v>
      </c>
      <c r="H64">
        <v>189189</v>
      </c>
      <c r="I64">
        <v>196122</v>
      </c>
      <c r="J64">
        <v>195457</v>
      </c>
    </row>
    <row r="65" spans="1:10" x14ac:dyDescent="0.35">
      <c r="A65" t="s">
        <v>65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x14ac:dyDescent="0.35">
      <c r="A66" t="s">
        <v>66</v>
      </c>
      <c r="B66">
        <v>2864</v>
      </c>
      <c r="C66">
        <v>4774</v>
      </c>
      <c r="D66">
        <v>6169</v>
      </c>
      <c r="E66">
        <v>5127</v>
      </c>
      <c r="F66">
        <v>11917</v>
      </c>
      <c r="G66">
        <v>22595</v>
      </c>
      <c r="H66">
        <v>33253</v>
      </c>
      <c r="I66">
        <v>44521</v>
      </c>
      <c r="J66">
        <v>51860</v>
      </c>
    </row>
    <row r="67" spans="1:10" x14ac:dyDescent="0.35">
      <c r="A67" s="10" t="s">
        <v>67</v>
      </c>
      <c r="B67">
        <v>388</v>
      </c>
      <c r="C67">
        <v>1831</v>
      </c>
      <c r="D67">
        <v>1467</v>
      </c>
      <c r="E67">
        <v>1142</v>
      </c>
      <c r="F67">
        <v>947</v>
      </c>
      <c r="G67">
        <v>779</v>
      </c>
      <c r="H67">
        <v>663</v>
      </c>
      <c r="I67">
        <v>604</v>
      </c>
      <c r="J67">
        <v>539</v>
      </c>
    </row>
    <row r="68" spans="1:10" x14ac:dyDescent="0.35">
      <c r="A68" t="s">
        <v>68</v>
      </c>
      <c r="B68">
        <v>-16170</v>
      </c>
      <c r="C68">
        <v>-14707</v>
      </c>
      <c r="D68">
        <v>-15071</v>
      </c>
      <c r="E68">
        <v>-15396</v>
      </c>
      <c r="F68">
        <v>-15591</v>
      </c>
      <c r="G68">
        <v>-15759</v>
      </c>
      <c r="H68">
        <v>-15875</v>
      </c>
      <c r="I68">
        <v>-15934</v>
      </c>
      <c r="J68">
        <v>-15999</v>
      </c>
    </row>
    <row r="69" spans="1:10" x14ac:dyDescent="0.35">
      <c r="A69" t="s">
        <v>69</v>
      </c>
      <c r="B69" t="s">
        <v>5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x14ac:dyDescent="0.35">
      <c r="A70" t="s">
        <v>18</v>
      </c>
      <c r="B70" t="s">
        <v>5</v>
      </c>
      <c r="C70">
        <v>-14707</v>
      </c>
      <c r="D70">
        <v>-15071</v>
      </c>
      <c r="E70">
        <v>-15396</v>
      </c>
      <c r="F70">
        <v>-15591</v>
      </c>
      <c r="G70">
        <v>-15759</v>
      </c>
      <c r="H70">
        <v>-15875</v>
      </c>
      <c r="I70">
        <v>-15934</v>
      </c>
      <c r="J70">
        <v>-15999</v>
      </c>
    </row>
    <row r="71" spans="1:10" x14ac:dyDescent="0.35">
      <c r="A71" t="s">
        <v>70</v>
      </c>
      <c r="B71">
        <v>16558</v>
      </c>
      <c r="C71">
        <v>16538</v>
      </c>
      <c r="D71">
        <v>16538</v>
      </c>
      <c r="E71">
        <v>16538</v>
      </c>
      <c r="F71">
        <v>16538</v>
      </c>
      <c r="G71">
        <v>16538</v>
      </c>
      <c r="H71">
        <v>16538</v>
      </c>
      <c r="I71">
        <v>16538</v>
      </c>
      <c r="J71">
        <v>16538</v>
      </c>
    </row>
    <row r="73" spans="1:10" x14ac:dyDescent="0.35">
      <c r="A73" t="s">
        <v>71</v>
      </c>
    </row>
    <row r="74" spans="1:10" x14ac:dyDescent="0.35">
      <c r="A74" t="s">
        <v>72</v>
      </c>
      <c r="B74">
        <v>552460</v>
      </c>
      <c r="C74">
        <v>589770</v>
      </c>
      <c r="D74">
        <v>623654</v>
      </c>
      <c r="E74">
        <v>745268</v>
      </c>
      <c r="F74">
        <v>833954</v>
      </c>
      <c r="G74">
        <v>894161</v>
      </c>
      <c r="H74">
        <v>976837</v>
      </c>
      <c r="I74">
        <v>1011931</v>
      </c>
      <c r="J74">
        <v>1066419</v>
      </c>
    </row>
    <row r="75" spans="1:10" x14ac:dyDescent="0.35">
      <c r="A75" t="s">
        <v>73</v>
      </c>
      <c r="B75" s="2">
        <v>253042</v>
      </c>
      <c r="C75" s="2">
        <v>231145</v>
      </c>
      <c r="D75" s="2">
        <v>225629</v>
      </c>
      <c r="E75" s="2">
        <v>221245</v>
      </c>
      <c r="F75" s="2">
        <v>258657</v>
      </c>
      <c r="G75" s="2">
        <v>173861</v>
      </c>
      <c r="H75" s="2">
        <v>185716</v>
      </c>
      <c r="I75" s="2">
        <v>208855</v>
      </c>
      <c r="J75" s="2">
        <v>218202</v>
      </c>
    </row>
    <row r="76" spans="1:10" x14ac:dyDescent="0.35">
      <c r="A76" s="10" t="s">
        <v>74</v>
      </c>
      <c r="B76">
        <v>15865</v>
      </c>
      <c r="C76">
        <v>18055</v>
      </c>
      <c r="D76">
        <v>23033</v>
      </c>
      <c r="E76">
        <v>19981</v>
      </c>
      <c r="F76">
        <v>24845</v>
      </c>
      <c r="G76">
        <v>24559</v>
      </c>
      <c r="H76">
        <v>31147</v>
      </c>
      <c r="I76">
        <v>29530</v>
      </c>
      <c r="J76">
        <v>33361</v>
      </c>
    </row>
    <row r="77" spans="1:10" x14ac:dyDescent="0.35">
      <c r="A77" s="8" t="s">
        <v>75</v>
      </c>
      <c r="B77">
        <v>4877</v>
      </c>
      <c r="C77">
        <v>7144</v>
      </c>
      <c r="D77">
        <v>4836</v>
      </c>
      <c r="E77">
        <v>5189</v>
      </c>
      <c r="F77">
        <v>4466</v>
      </c>
      <c r="G77">
        <v>5132</v>
      </c>
      <c r="H77">
        <v>6561</v>
      </c>
      <c r="I77">
        <v>5436</v>
      </c>
      <c r="J77">
        <v>5188</v>
      </c>
    </row>
    <row r="78" spans="1:10" x14ac:dyDescent="0.35">
      <c r="A78" s="8" t="s">
        <v>76</v>
      </c>
      <c r="B78">
        <v>10988</v>
      </c>
      <c r="C78">
        <v>10911</v>
      </c>
      <c r="D78">
        <v>18197</v>
      </c>
      <c r="E78">
        <v>14792</v>
      </c>
      <c r="F78">
        <v>20379</v>
      </c>
      <c r="G78">
        <v>19427</v>
      </c>
      <c r="H78">
        <v>24586</v>
      </c>
      <c r="I78">
        <v>24094</v>
      </c>
      <c r="J78">
        <v>28173</v>
      </c>
    </row>
    <row r="79" spans="1:10" x14ac:dyDescent="0.35">
      <c r="A79" s="10" t="s">
        <v>77</v>
      </c>
      <c r="B79">
        <v>64430</v>
      </c>
      <c r="C79">
        <v>64420</v>
      </c>
      <c r="D79">
        <v>64882</v>
      </c>
      <c r="E79">
        <v>60536</v>
      </c>
      <c r="F79">
        <v>64968</v>
      </c>
      <c r="G79">
        <v>44120</v>
      </c>
      <c r="H79">
        <v>45318</v>
      </c>
      <c r="I79">
        <v>50201</v>
      </c>
      <c r="J79">
        <v>54284</v>
      </c>
    </row>
    <row r="80" spans="1:10" x14ac:dyDescent="0.35">
      <c r="A80" s="8" t="s">
        <v>78</v>
      </c>
      <c r="B80">
        <v>48215</v>
      </c>
      <c r="C80">
        <v>53567</v>
      </c>
      <c r="D80">
        <v>54057</v>
      </c>
      <c r="E80">
        <v>50013</v>
      </c>
      <c r="F80">
        <v>49452</v>
      </c>
      <c r="G80">
        <v>39344</v>
      </c>
      <c r="H80">
        <v>38762</v>
      </c>
      <c r="I80">
        <v>46453</v>
      </c>
      <c r="J80">
        <v>49081</v>
      </c>
    </row>
    <row r="81" spans="1:10" x14ac:dyDescent="0.35">
      <c r="A81" s="8" t="s">
        <v>79</v>
      </c>
      <c r="B81">
        <v>16215</v>
      </c>
      <c r="C81">
        <v>10853</v>
      </c>
      <c r="D81">
        <v>10825</v>
      </c>
      <c r="E81">
        <v>10523</v>
      </c>
      <c r="F81">
        <v>15516</v>
      </c>
      <c r="G81">
        <v>4776</v>
      </c>
      <c r="H81">
        <v>6556</v>
      </c>
      <c r="I81">
        <v>3748</v>
      </c>
      <c r="J81">
        <v>5203</v>
      </c>
    </row>
    <row r="82" spans="1:10" x14ac:dyDescent="0.35">
      <c r="A82" s="10" t="s">
        <v>80</v>
      </c>
      <c r="B82">
        <v>28488</v>
      </c>
      <c r="C82">
        <v>29602</v>
      </c>
      <c r="D82">
        <v>34669</v>
      </c>
      <c r="E82">
        <v>31030</v>
      </c>
      <c r="F82">
        <v>46974</v>
      </c>
      <c r="G82">
        <v>36073</v>
      </c>
      <c r="H82">
        <v>39779</v>
      </c>
      <c r="I82">
        <v>34919</v>
      </c>
      <c r="J82">
        <v>38736</v>
      </c>
    </row>
    <row r="83" spans="1:10" x14ac:dyDescent="0.35">
      <c r="A83" t="s">
        <v>81</v>
      </c>
      <c r="B83">
        <v>19647</v>
      </c>
      <c r="C83">
        <v>21998</v>
      </c>
      <c r="D83">
        <v>23715</v>
      </c>
      <c r="E83">
        <v>28491</v>
      </c>
      <c r="F83">
        <v>28261</v>
      </c>
      <c r="G83">
        <v>32312</v>
      </c>
      <c r="H83">
        <v>34051</v>
      </c>
      <c r="I83">
        <v>30591</v>
      </c>
      <c r="J83">
        <v>22513</v>
      </c>
    </row>
    <row r="84" spans="1:10" x14ac:dyDescent="0.35">
      <c r="A84" s="8" t="s">
        <v>82</v>
      </c>
      <c r="B84">
        <v>314</v>
      </c>
      <c r="C84">
        <v>1837</v>
      </c>
      <c r="D84">
        <v>4148</v>
      </c>
      <c r="E84">
        <v>733</v>
      </c>
      <c r="F84">
        <v>12602</v>
      </c>
      <c r="G84">
        <v>4434</v>
      </c>
      <c r="H84">
        <v>13025</v>
      </c>
      <c r="I84">
        <v>9045</v>
      </c>
      <c r="J84">
        <v>9802</v>
      </c>
    </row>
    <row r="85" spans="1:10" x14ac:dyDescent="0.35">
      <c r="A85" s="8" t="s">
        <v>18</v>
      </c>
      <c r="B85">
        <v>19333</v>
      </c>
      <c r="C85">
        <v>20161</v>
      </c>
      <c r="D85">
        <v>19567</v>
      </c>
      <c r="E85">
        <v>27758</v>
      </c>
      <c r="F85">
        <v>15659</v>
      </c>
      <c r="G85">
        <v>27878</v>
      </c>
      <c r="H85">
        <v>21026</v>
      </c>
      <c r="I85">
        <v>21546</v>
      </c>
      <c r="J85">
        <v>12711</v>
      </c>
    </row>
    <row r="86" spans="1:10" x14ac:dyDescent="0.35">
      <c r="A86" t="s">
        <v>83</v>
      </c>
      <c r="B86">
        <v>8772</v>
      </c>
      <c r="C86">
        <v>7558</v>
      </c>
      <c r="D86">
        <v>10875</v>
      </c>
      <c r="E86">
        <v>2466</v>
      </c>
      <c r="F86">
        <v>18646</v>
      </c>
      <c r="G86">
        <v>3671</v>
      </c>
      <c r="H86">
        <v>5649</v>
      </c>
      <c r="I86">
        <v>4246</v>
      </c>
      <c r="J86">
        <v>16139</v>
      </c>
    </row>
    <row r="87" spans="1:10" x14ac:dyDescent="0.35">
      <c r="A87" t="s">
        <v>84</v>
      </c>
      <c r="B87">
        <v>69</v>
      </c>
      <c r="C87">
        <v>46</v>
      </c>
      <c r="D87">
        <v>79</v>
      </c>
      <c r="E87">
        <v>73</v>
      </c>
      <c r="F87">
        <v>67</v>
      </c>
      <c r="G87">
        <v>90</v>
      </c>
      <c r="H87">
        <v>79</v>
      </c>
      <c r="I87">
        <v>82</v>
      </c>
      <c r="J87">
        <v>84</v>
      </c>
    </row>
    <row r="88" spans="1:10" x14ac:dyDescent="0.35">
      <c r="A88" s="10" t="s">
        <v>85</v>
      </c>
      <c r="B88">
        <v>59333</v>
      </c>
      <c r="C88">
        <v>31875</v>
      </c>
      <c r="D88">
        <v>1066</v>
      </c>
      <c r="E88">
        <v>0</v>
      </c>
      <c r="F88">
        <v>7598</v>
      </c>
      <c r="G88">
        <v>7598</v>
      </c>
      <c r="H88">
        <v>6997</v>
      </c>
      <c r="I88">
        <v>3911</v>
      </c>
      <c r="J88">
        <v>3911</v>
      </c>
    </row>
    <row r="89" spans="1:10" x14ac:dyDescent="0.35">
      <c r="A89" t="s">
        <v>86</v>
      </c>
      <c r="B89">
        <v>59333</v>
      </c>
      <c r="C89">
        <v>31875</v>
      </c>
      <c r="D89">
        <v>1066</v>
      </c>
      <c r="E89">
        <v>0</v>
      </c>
      <c r="F89">
        <v>7598</v>
      </c>
      <c r="G89">
        <v>7598</v>
      </c>
      <c r="H89">
        <v>6997</v>
      </c>
      <c r="I89">
        <v>3911</v>
      </c>
      <c r="J89">
        <v>3911</v>
      </c>
    </row>
    <row r="90" spans="1:10" x14ac:dyDescent="0.35">
      <c r="A90" t="s">
        <v>87</v>
      </c>
      <c r="B90">
        <v>41353</v>
      </c>
      <c r="C90">
        <v>19028</v>
      </c>
      <c r="D90">
        <v>1066</v>
      </c>
      <c r="E90">
        <v>0</v>
      </c>
      <c r="F90">
        <v>7598</v>
      </c>
      <c r="G90">
        <v>7598</v>
      </c>
      <c r="H90">
        <v>6997</v>
      </c>
      <c r="I90">
        <v>3911</v>
      </c>
      <c r="J90">
        <v>3911</v>
      </c>
    </row>
    <row r="91" spans="1:10" x14ac:dyDescent="0.35">
      <c r="A91" t="s">
        <v>88</v>
      </c>
      <c r="B91">
        <v>17980</v>
      </c>
      <c r="C91">
        <v>12847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x14ac:dyDescent="0.35">
      <c r="A92" t="s">
        <v>89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x14ac:dyDescent="0.35">
      <c r="A93" t="s">
        <v>90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x14ac:dyDescent="0.35">
      <c r="A94" s="10" t="s">
        <v>91</v>
      </c>
      <c r="B94">
        <v>77808</v>
      </c>
      <c r="C94">
        <v>80075</v>
      </c>
      <c r="D94">
        <v>94861</v>
      </c>
      <c r="E94">
        <v>102487</v>
      </c>
      <c r="F94">
        <v>107061</v>
      </c>
      <c r="G94">
        <v>54300</v>
      </c>
      <c r="H94">
        <v>55264</v>
      </c>
      <c r="I94">
        <v>82443</v>
      </c>
      <c r="J94">
        <v>80059</v>
      </c>
    </row>
    <row r="95" spans="1:10" x14ac:dyDescent="0.35">
      <c r="A95" t="s">
        <v>92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x14ac:dyDescent="0.35">
      <c r="A96" t="s">
        <v>93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x14ac:dyDescent="0.35">
      <c r="A97" t="s">
        <v>94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x14ac:dyDescent="0.35">
      <c r="A98" t="s">
        <v>95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1:10" x14ac:dyDescent="0.35">
      <c r="A99" t="s">
        <v>96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x14ac:dyDescent="0.35">
      <c r="A100" t="s">
        <v>97</v>
      </c>
      <c r="B100">
        <v>77808</v>
      </c>
      <c r="C100">
        <v>80075</v>
      </c>
      <c r="D100">
        <v>94861</v>
      </c>
      <c r="E100">
        <v>102487</v>
      </c>
      <c r="F100">
        <v>107061</v>
      </c>
      <c r="G100">
        <v>54300</v>
      </c>
      <c r="H100">
        <v>55264</v>
      </c>
      <c r="I100">
        <v>82443</v>
      </c>
      <c r="J100">
        <v>80059</v>
      </c>
    </row>
    <row r="101" spans="1:10" x14ac:dyDescent="0.35">
      <c r="A101" t="s">
        <v>98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24355</v>
      </c>
      <c r="J101">
        <v>24355</v>
      </c>
    </row>
    <row r="102" spans="1:10" x14ac:dyDescent="0.35">
      <c r="A102" t="s">
        <v>99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</row>
    <row r="103" spans="1:10" x14ac:dyDescent="0.35">
      <c r="A103" t="s">
        <v>100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</row>
    <row r="104" spans="1:10" x14ac:dyDescent="0.35">
      <c r="A104" t="s">
        <v>18</v>
      </c>
      <c r="B104">
        <v>77808</v>
      </c>
      <c r="C104">
        <v>80075</v>
      </c>
      <c r="D104">
        <v>94861</v>
      </c>
      <c r="E104">
        <v>102487</v>
      </c>
      <c r="F104">
        <v>107061</v>
      </c>
      <c r="G104">
        <v>54300</v>
      </c>
      <c r="H104">
        <v>55264</v>
      </c>
      <c r="I104">
        <v>58088</v>
      </c>
      <c r="J104">
        <v>55704</v>
      </c>
    </row>
    <row r="105" spans="1:10" x14ac:dyDescent="0.35">
      <c r="A105" s="10" t="s">
        <v>101</v>
      </c>
      <c r="B105">
        <v>7118</v>
      </c>
      <c r="C105">
        <v>7118</v>
      </c>
      <c r="D105">
        <v>7118</v>
      </c>
      <c r="E105">
        <v>7211</v>
      </c>
      <c r="F105">
        <v>7211</v>
      </c>
      <c r="G105">
        <v>7211</v>
      </c>
      <c r="H105">
        <v>7211</v>
      </c>
      <c r="I105">
        <v>7851</v>
      </c>
      <c r="J105">
        <v>7851</v>
      </c>
    </row>
    <row r="106" spans="1:10" x14ac:dyDescent="0.35">
      <c r="A106" t="s">
        <v>102</v>
      </c>
      <c r="B106">
        <v>7118</v>
      </c>
      <c r="C106">
        <v>7118</v>
      </c>
      <c r="D106">
        <v>7118</v>
      </c>
      <c r="E106">
        <v>7211</v>
      </c>
      <c r="F106">
        <v>7211</v>
      </c>
      <c r="G106">
        <v>7211</v>
      </c>
      <c r="H106">
        <v>7211</v>
      </c>
      <c r="I106">
        <v>7851</v>
      </c>
      <c r="J106">
        <v>7851</v>
      </c>
    </row>
    <row r="107" spans="1:10" x14ac:dyDescent="0.35">
      <c r="A107" t="s">
        <v>103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x14ac:dyDescent="0.35">
      <c r="A108" t="s">
        <v>104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x14ac:dyDescent="0.35">
      <c r="A109" t="s">
        <v>105</v>
      </c>
      <c r="B109">
        <v>7118</v>
      </c>
      <c r="C109">
        <v>7118</v>
      </c>
      <c r="D109">
        <v>7118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x14ac:dyDescent="0.35">
      <c r="A110" t="s">
        <v>106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x14ac:dyDescent="0.35">
      <c r="A111" t="s">
        <v>18</v>
      </c>
      <c r="B111">
        <v>0</v>
      </c>
      <c r="C111">
        <v>0</v>
      </c>
      <c r="D111">
        <v>0</v>
      </c>
      <c r="E111">
        <v>7211</v>
      </c>
      <c r="F111">
        <v>7211</v>
      </c>
      <c r="G111">
        <v>7211</v>
      </c>
      <c r="H111">
        <v>7211</v>
      </c>
      <c r="I111">
        <v>7851</v>
      </c>
      <c r="J111">
        <v>7851</v>
      </c>
    </row>
    <row r="112" spans="1:10" x14ac:dyDescent="0.35">
      <c r="A112" t="s">
        <v>107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x14ac:dyDescent="0.35">
      <c r="A113" t="s">
        <v>108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x14ac:dyDescent="0.35">
      <c r="A114" t="s">
        <v>109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</row>
    <row r="115" spans="1:10" x14ac:dyDescent="0.35">
      <c r="A115" t="s">
        <v>110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</row>
    <row r="116" spans="1:10" x14ac:dyDescent="0.35">
      <c r="A116" t="s">
        <v>18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10" x14ac:dyDescent="0.35">
      <c r="A117" t="s">
        <v>111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</row>
    <row r="118" spans="1:10" x14ac:dyDescent="0.35">
      <c r="A118" t="s">
        <v>112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1:10" x14ac:dyDescent="0.35">
      <c r="A119" t="s">
        <v>113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</row>
    <row r="120" spans="1:10" x14ac:dyDescent="0.35">
      <c r="A120" t="s">
        <v>114</v>
      </c>
      <c r="B120">
        <v>317050</v>
      </c>
      <c r="C120">
        <v>317132</v>
      </c>
      <c r="D120">
        <v>316576</v>
      </c>
      <c r="E120">
        <v>309012</v>
      </c>
      <c r="F120">
        <v>301852</v>
      </c>
      <c r="G120">
        <v>277200</v>
      </c>
      <c r="H120">
        <v>250007</v>
      </c>
      <c r="I120">
        <v>239721</v>
      </c>
      <c r="J120">
        <v>242565</v>
      </c>
    </row>
    <row r="121" spans="1:10" x14ac:dyDescent="0.35">
      <c r="A121" s="10" t="s">
        <v>115</v>
      </c>
      <c r="B121">
        <v>64394</v>
      </c>
      <c r="C121">
        <v>65027</v>
      </c>
      <c r="D121">
        <v>65712</v>
      </c>
      <c r="E121">
        <v>66388</v>
      </c>
      <c r="F121">
        <v>60641</v>
      </c>
      <c r="G121">
        <v>36946</v>
      </c>
      <c r="H121">
        <v>31375</v>
      </c>
      <c r="I121">
        <v>33485</v>
      </c>
      <c r="J121">
        <v>32501</v>
      </c>
    </row>
    <row r="122" spans="1:10" x14ac:dyDescent="0.35">
      <c r="A122" t="s">
        <v>116</v>
      </c>
      <c r="B122">
        <v>64394</v>
      </c>
      <c r="C122">
        <v>65027</v>
      </c>
      <c r="D122">
        <v>65712</v>
      </c>
      <c r="E122">
        <v>66388</v>
      </c>
      <c r="F122">
        <v>60641</v>
      </c>
      <c r="G122">
        <v>36946</v>
      </c>
      <c r="H122">
        <v>31375</v>
      </c>
      <c r="I122">
        <v>33485</v>
      </c>
      <c r="J122">
        <v>32501</v>
      </c>
    </row>
    <row r="123" spans="1:10" x14ac:dyDescent="0.35">
      <c r="A123" t="s">
        <v>117</v>
      </c>
      <c r="B123">
        <v>64394</v>
      </c>
      <c r="C123">
        <v>65027</v>
      </c>
      <c r="D123">
        <v>65712</v>
      </c>
      <c r="E123">
        <v>66388</v>
      </c>
      <c r="F123">
        <v>60641</v>
      </c>
      <c r="G123">
        <v>36946</v>
      </c>
      <c r="H123">
        <v>31375</v>
      </c>
      <c r="I123">
        <v>33485</v>
      </c>
      <c r="J123">
        <v>32501</v>
      </c>
    </row>
    <row r="124" spans="1:10" x14ac:dyDescent="0.35">
      <c r="A124" t="s">
        <v>118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x14ac:dyDescent="0.35">
      <c r="A125" t="s">
        <v>119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x14ac:dyDescent="0.35">
      <c r="A126" t="s">
        <v>120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x14ac:dyDescent="0.35">
      <c r="A127" s="10" t="s">
        <v>121</v>
      </c>
      <c r="B127">
        <v>63969</v>
      </c>
      <c r="C127">
        <v>62060</v>
      </c>
      <c r="D127">
        <v>60456</v>
      </c>
      <c r="E127">
        <v>56498</v>
      </c>
      <c r="F127">
        <v>55148</v>
      </c>
      <c r="G127">
        <v>52240</v>
      </c>
      <c r="H127">
        <v>43065</v>
      </c>
      <c r="I127">
        <v>41114</v>
      </c>
      <c r="J127">
        <v>50893</v>
      </c>
    </row>
    <row r="128" spans="1:10" x14ac:dyDescent="0.35">
      <c r="A128" t="s">
        <v>122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x14ac:dyDescent="0.35">
      <c r="A129" t="s">
        <v>123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x14ac:dyDescent="0.35">
      <c r="A130" t="s">
        <v>124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x14ac:dyDescent="0.35">
      <c r="A131" t="s">
        <v>125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x14ac:dyDescent="0.35">
      <c r="A132" t="s">
        <v>126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x14ac:dyDescent="0.35">
      <c r="A133" t="s">
        <v>127</v>
      </c>
      <c r="B133">
        <v>63969</v>
      </c>
      <c r="C133">
        <v>62060</v>
      </c>
      <c r="D133">
        <v>60456</v>
      </c>
      <c r="E133">
        <v>56498</v>
      </c>
      <c r="F133">
        <v>55148</v>
      </c>
      <c r="G133">
        <v>52240</v>
      </c>
      <c r="H133">
        <v>43065</v>
      </c>
      <c r="I133">
        <v>41114</v>
      </c>
      <c r="J133">
        <v>50893</v>
      </c>
    </row>
    <row r="134" spans="1:10" x14ac:dyDescent="0.35">
      <c r="A134" t="s">
        <v>128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x14ac:dyDescent="0.35">
      <c r="A135" t="s">
        <v>129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x14ac:dyDescent="0.35">
      <c r="A136" t="s">
        <v>18</v>
      </c>
      <c r="B136">
        <v>63969</v>
      </c>
      <c r="C136">
        <v>62060</v>
      </c>
      <c r="D136">
        <v>60456</v>
      </c>
      <c r="E136">
        <v>56498</v>
      </c>
      <c r="F136">
        <v>55148</v>
      </c>
      <c r="G136">
        <v>52240</v>
      </c>
      <c r="H136">
        <v>43065</v>
      </c>
      <c r="I136">
        <v>41114</v>
      </c>
      <c r="J136">
        <v>50893</v>
      </c>
    </row>
    <row r="137" spans="1:10" x14ac:dyDescent="0.35">
      <c r="A137" s="10" t="s">
        <v>130</v>
      </c>
      <c r="B137">
        <v>522</v>
      </c>
      <c r="C137">
        <v>651</v>
      </c>
      <c r="D137">
        <v>656</v>
      </c>
      <c r="E137">
        <v>12702</v>
      </c>
      <c r="F137">
        <v>12706</v>
      </c>
      <c r="G137">
        <v>12275</v>
      </c>
      <c r="H137">
        <v>6200</v>
      </c>
      <c r="I137">
        <v>10871</v>
      </c>
      <c r="J137">
        <v>5719</v>
      </c>
    </row>
    <row r="138" spans="1:10" x14ac:dyDescent="0.35">
      <c r="A138" t="s">
        <v>131</v>
      </c>
      <c r="B138">
        <v>522</v>
      </c>
      <c r="C138">
        <v>651</v>
      </c>
      <c r="D138">
        <v>656</v>
      </c>
      <c r="E138">
        <v>12702</v>
      </c>
      <c r="F138">
        <v>12706</v>
      </c>
      <c r="G138">
        <v>12275</v>
      </c>
      <c r="H138">
        <v>6200</v>
      </c>
      <c r="I138">
        <v>10871</v>
      </c>
      <c r="J138">
        <v>5719</v>
      </c>
    </row>
    <row r="139" spans="1:10" x14ac:dyDescent="0.35">
      <c r="A139" s="10" t="s">
        <v>132</v>
      </c>
      <c r="B139">
        <v>188165</v>
      </c>
      <c r="C139">
        <v>189394</v>
      </c>
      <c r="D139">
        <v>189752</v>
      </c>
      <c r="E139">
        <v>173424</v>
      </c>
      <c r="F139">
        <v>173357</v>
      </c>
      <c r="G139">
        <v>175739</v>
      </c>
      <c r="H139">
        <v>169367</v>
      </c>
      <c r="I139">
        <v>154251</v>
      </c>
      <c r="J139">
        <v>153452</v>
      </c>
    </row>
    <row r="140" spans="1:10" x14ac:dyDescent="0.35">
      <c r="A140" t="s">
        <v>133</v>
      </c>
      <c r="B140">
        <v>86638</v>
      </c>
      <c r="C140">
        <v>87643</v>
      </c>
      <c r="D140">
        <v>87777</v>
      </c>
      <c r="E140">
        <v>81613</v>
      </c>
      <c r="F140">
        <v>81729</v>
      </c>
      <c r="G140">
        <v>84294</v>
      </c>
      <c r="H140">
        <v>78105</v>
      </c>
      <c r="I140">
        <v>71205</v>
      </c>
      <c r="J140">
        <v>70363</v>
      </c>
    </row>
    <row r="141" spans="1:10" x14ac:dyDescent="0.35">
      <c r="A141" s="8" t="s">
        <v>134</v>
      </c>
      <c r="B141">
        <v>18933</v>
      </c>
      <c r="C141">
        <v>18212</v>
      </c>
      <c r="D141">
        <v>18346</v>
      </c>
      <c r="E141">
        <v>18509</v>
      </c>
      <c r="F141">
        <v>18625</v>
      </c>
      <c r="G141">
        <v>17994</v>
      </c>
      <c r="H141">
        <v>10226</v>
      </c>
      <c r="I141">
        <v>1265</v>
      </c>
      <c r="J141">
        <v>1271</v>
      </c>
    </row>
    <row r="142" spans="1:10" x14ac:dyDescent="0.35">
      <c r="A142" s="8" t="s">
        <v>135</v>
      </c>
      <c r="B142">
        <v>58616</v>
      </c>
      <c r="C142">
        <v>60004</v>
      </c>
      <c r="D142">
        <v>60004</v>
      </c>
      <c r="E142">
        <v>53753</v>
      </c>
      <c r="F142">
        <v>53753</v>
      </c>
      <c r="G142">
        <v>56956</v>
      </c>
      <c r="H142">
        <v>58194</v>
      </c>
      <c r="I142">
        <v>61103</v>
      </c>
      <c r="J142">
        <v>60283</v>
      </c>
    </row>
    <row r="143" spans="1:10" x14ac:dyDescent="0.35">
      <c r="A143" s="8" t="s">
        <v>136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x14ac:dyDescent="0.35">
      <c r="A144" s="8" t="s">
        <v>137</v>
      </c>
      <c r="B144">
        <v>9089</v>
      </c>
      <c r="C144">
        <v>9427</v>
      </c>
      <c r="D144">
        <v>9427</v>
      </c>
      <c r="E144">
        <v>9351</v>
      </c>
      <c r="F144">
        <v>9351</v>
      </c>
      <c r="G144">
        <v>9344</v>
      </c>
      <c r="H144">
        <v>9685</v>
      </c>
      <c r="I144">
        <v>8837</v>
      </c>
      <c r="J144">
        <v>8809</v>
      </c>
    </row>
    <row r="145" spans="1:10" x14ac:dyDescent="0.35">
      <c r="A145" s="8" t="s">
        <v>18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x14ac:dyDescent="0.35">
      <c r="A146" s="8" t="s">
        <v>138</v>
      </c>
      <c r="B146">
        <v>101527</v>
      </c>
      <c r="C146">
        <v>101751</v>
      </c>
      <c r="D146">
        <v>101975</v>
      </c>
      <c r="E146">
        <v>91811</v>
      </c>
      <c r="F146">
        <v>91628</v>
      </c>
      <c r="G146">
        <v>91445</v>
      </c>
      <c r="H146">
        <v>91262</v>
      </c>
      <c r="I146">
        <v>83046</v>
      </c>
      <c r="J146">
        <v>83089</v>
      </c>
    </row>
    <row r="147" spans="1:10" x14ac:dyDescent="0.35">
      <c r="A147" t="s">
        <v>139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1:10" x14ac:dyDescent="0.35">
      <c r="A148" t="s">
        <v>140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</row>
    <row r="149" spans="1:10" x14ac:dyDescent="0.35">
      <c r="A149" t="s">
        <v>141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</row>
    <row r="150" spans="1:10" x14ac:dyDescent="0.35">
      <c r="A150" t="s">
        <v>18</v>
      </c>
      <c r="B150">
        <v>101527</v>
      </c>
      <c r="C150">
        <v>101751</v>
      </c>
      <c r="D150">
        <v>101975</v>
      </c>
      <c r="E150">
        <v>91811</v>
      </c>
      <c r="F150">
        <v>91628</v>
      </c>
      <c r="G150">
        <v>91445</v>
      </c>
      <c r="H150">
        <v>91262</v>
      </c>
      <c r="I150">
        <v>83046</v>
      </c>
      <c r="J150">
        <v>83089</v>
      </c>
    </row>
    <row r="151" spans="1:10" x14ac:dyDescent="0.35">
      <c r="A151" t="s">
        <v>142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1:10" x14ac:dyDescent="0.35">
      <c r="A152" t="s">
        <v>143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1:10" x14ac:dyDescent="0.35">
      <c r="A153" t="s">
        <v>144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</row>
    <row r="154" spans="1:10" x14ac:dyDescent="0.35">
      <c r="A154" t="s">
        <v>145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1:10" x14ac:dyDescent="0.35">
      <c r="A155" t="s">
        <v>146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1:10" x14ac:dyDescent="0.35">
      <c r="A156" t="s">
        <v>147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x14ac:dyDescent="0.35">
      <c r="A157" t="s">
        <v>148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x14ac:dyDescent="0.35">
      <c r="A158" s="10" t="s">
        <v>149</v>
      </c>
      <c r="B158">
        <v>-17632</v>
      </c>
      <c r="C158">
        <v>41493</v>
      </c>
      <c r="D158">
        <v>81449</v>
      </c>
      <c r="E158">
        <v>215011</v>
      </c>
      <c r="F158">
        <v>273445</v>
      </c>
      <c r="G158">
        <v>443100</v>
      </c>
      <c r="H158">
        <v>541114</v>
      </c>
      <c r="I158">
        <v>563355</v>
      </c>
      <c r="J158">
        <v>605652</v>
      </c>
    </row>
    <row r="159" spans="1:10" x14ac:dyDescent="0.35">
      <c r="A159" t="s">
        <v>150</v>
      </c>
      <c r="B159">
        <v>36</v>
      </c>
      <c r="C159">
        <v>-39</v>
      </c>
      <c r="D159">
        <v>70</v>
      </c>
      <c r="E159">
        <v>111</v>
      </c>
      <c r="F159">
        <v>114</v>
      </c>
      <c r="G159">
        <v>124</v>
      </c>
      <c r="H159">
        <v>144</v>
      </c>
      <c r="I159">
        <v>110</v>
      </c>
      <c r="J159">
        <v>150</v>
      </c>
    </row>
    <row r="160" spans="1:10" x14ac:dyDescent="0.35">
      <c r="A160" t="s">
        <v>151</v>
      </c>
      <c r="B160">
        <v>-17668</v>
      </c>
      <c r="C160">
        <v>41532</v>
      </c>
      <c r="D160">
        <v>81379</v>
      </c>
      <c r="E160">
        <v>214900</v>
      </c>
      <c r="F160">
        <v>273331</v>
      </c>
      <c r="G160">
        <v>442976</v>
      </c>
      <c r="H160">
        <v>540970</v>
      </c>
      <c r="I160">
        <v>563245</v>
      </c>
      <c r="J160">
        <v>605502</v>
      </c>
    </row>
    <row r="161" spans="1:10" x14ac:dyDescent="0.35">
      <c r="A161" t="s">
        <v>152</v>
      </c>
      <c r="B161">
        <v>338967</v>
      </c>
      <c r="C161">
        <v>338967</v>
      </c>
      <c r="D161">
        <v>385537</v>
      </c>
      <c r="E161">
        <v>385537</v>
      </c>
      <c r="F161">
        <v>385537</v>
      </c>
      <c r="G161">
        <v>495537</v>
      </c>
      <c r="H161">
        <v>438082</v>
      </c>
      <c r="I161">
        <v>438082</v>
      </c>
      <c r="J161">
        <v>438082</v>
      </c>
    </row>
    <row r="162" spans="1:10" x14ac:dyDescent="0.35">
      <c r="A162" t="s">
        <v>153</v>
      </c>
      <c r="B162">
        <v>19264</v>
      </c>
      <c r="C162">
        <v>46396</v>
      </c>
      <c r="D162">
        <v>-174</v>
      </c>
      <c r="E162">
        <v>20512</v>
      </c>
      <c r="F162">
        <v>22210</v>
      </c>
      <c r="G162">
        <v>33634</v>
      </c>
      <c r="H162">
        <v>70536</v>
      </c>
      <c r="I162">
        <v>69753</v>
      </c>
      <c r="J162">
        <v>71354</v>
      </c>
    </row>
    <row r="163" spans="1:10" x14ac:dyDescent="0.35">
      <c r="A163" t="s">
        <v>154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</row>
    <row r="164" spans="1:10" x14ac:dyDescent="0.35">
      <c r="A164" t="s">
        <v>155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</row>
    <row r="165" spans="1:10" x14ac:dyDescent="0.35">
      <c r="A165" t="s">
        <v>156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</row>
    <row r="166" spans="1:10" x14ac:dyDescent="0.35">
      <c r="A166" t="s">
        <v>157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</row>
    <row r="167" spans="1:10" x14ac:dyDescent="0.35">
      <c r="A167" t="s">
        <v>158</v>
      </c>
      <c r="B167">
        <v>0</v>
      </c>
      <c r="C167">
        <v>-174</v>
      </c>
      <c r="D167">
        <v>-174</v>
      </c>
      <c r="E167">
        <v>-174</v>
      </c>
      <c r="F167">
        <v>-174</v>
      </c>
      <c r="G167">
        <v>-174</v>
      </c>
      <c r="H167">
        <v>-174</v>
      </c>
      <c r="I167">
        <v>-174</v>
      </c>
      <c r="J167">
        <v>-174</v>
      </c>
    </row>
    <row r="168" spans="1:10" x14ac:dyDescent="0.35">
      <c r="A168" t="s">
        <v>159</v>
      </c>
      <c r="B168">
        <v>-174</v>
      </c>
      <c r="C168">
        <v>46570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</row>
    <row r="169" spans="1:10" x14ac:dyDescent="0.35">
      <c r="A169" t="s">
        <v>18</v>
      </c>
      <c r="B169">
        <v>19438</v>
      </c>
      <c r="C169">
        <v>0</v>
      </c>
      <c r="D169">
        <v>0</v>
      </c>
      <c r="E169">
        <v>20686</v>
      </c>
      <c r="F169">
        <v>22384</v>
      </c>
      <c r="G169">
        <v>33808</v>
      </c>
      <c r="H169">
        <v>70710</v>
      </c>
      <c r="I169">
        <v>69927</v>
      </c>
      <c r="J169">
        <v>71528</v>
      </c>
    </row>
    <row r="170" spans="1:10" x14ac:dyDescent="0.35">
      <c r="A170" t="s">
        <v>160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</row>
    <row r="171" spans="1:10" x14ac:dyDescent="0.35">
      <c r="A171" t="s">
        <v>161</v>
      </c>
      <c r="B171">
        <v>0</v>
      </c>
      <c r="C171">
        <v>19437</v>
      </c>
      <c r="D171">
        <v>19353</v>
      </c>
      <c r="E171">
        <v>-85</v>
      </c>
      <c r="F171">
        <v>-85</v>
      </c>
      <c r="G171">
        <v>-85</v>
      </c>
      <c r="H171">
        <v>-85</v>
      </c>
      <c r="I171">
        <v>75859</v>
      </c>
      <c r="J171">
        <v>75859</v>
      </c>
    </row>
    <row r="172" spans="1:10" x14ac:dyDescent="0.35">
      <c r="A172" t="s">
        <v>162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8221</v>
      </c>
      <c r="J172">
        <v>8221</v>
      </c>
    </row>
    <row r="173" spans="1:10" x14ac:dyDescent="0.35">
      <c r="A173" t="s">
        <v>163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8221</v>
      </c>
      <c r="J173">
        <v>8221</v>
      </c>
    </row>
    <row r="174" spans="1:10" x14ac:dyDescent="0.35">
      <c r="A174" t="s">
        <v>164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5" spans="1:10" x14ac:dyDescent="0.35">
      <c r="A175" t="s">
        <v>165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</row>
    <row r="176" spans="1:10" x14ac:dyDescent="0.35">
      <c r="A176" t="s">
        <v>166</v>
      </c>
      <c r="B176">
        <v>0</v>
      </c>
      <c r="C176">
        <v>0</v>
      </c>
      <c r="D176">
        <v>0</v>
      </c>
      <c r="E176">
        <v>-85</v>
      </c>
      <c r="F176">
        <v>-85</v>
      </c>
      <c r="G176">
        <v>-85</v>
      </c>
      <c r="H176">
        <v>-85</v>
      </c>
      <c r="I176">
        <v>0</v>
      </c>
      <c r="J176">
        <v>0</v>
      </c>
    </row>
    <row r="177" spans="1:10" x14ac:dyDescent="0.35">
      <c r="A177" t="s">
        <v>167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</row>
    <row r="178" spans="1:10" x14ac:dyDescent="0.35">
      <c r="A178" t="s">
        <v>168</v>
      </c>
      <c r="B178">
        <v>0</v>
      </c>
      <c r="C178">
        <v>19437</v>
      </c>
      <c r="D178">
        <v>19353</v>
      </c>
      <c r="E178">
        <v>0</v>
      </c>
      <c r="F178">
        <v>0</v>
      </c>
      <c r="G178">
        <v>0</v>
      </c>
      <c r="H178">
        <v>0</v>
      </c>
      <c r="I178">
        <v>59417</v>
      </c>
      <c r="J178">
        <v>59417</v>
      </c>
    </row>
    <row r="179" spans="1:10" x14ac:dyDescent="0.35">
      <c r="A179" t="s">
        <v>169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</row>
    <row r="180" spans="1:10" x14ac:dyDescent="0.35">
      <c r="A180" t="s">
        <v>170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</row>
    <row r="181" spans="1:10" x14ac:dyDescent="0.35">
      <c r="A181" t="s">
        <v>18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</row>
    <row r="182" spans="1:10" x14ac:dyDescent="0.35">
      <c r="A182" t="s">
        <v>171</v>
      </c>
      <c r="B182">
        <v>-334759</v>
      </c>
      <c r="C182">
        <v>-322128</v>
      </c>
      <c r="D182">
        <v>-282197</v>
      </c>
      <c r="E182">
        <v>-162409</v>
      </c>
      <c r="F182">
        <v>-105676</v>
      </c>
      <c r="G182">
        <v>-57455</v>
      </c>
      <c r="H182">
        <v>61092</v>
      </c>
      <c r="I182">
        <v>0</v>
      </c>
      <c r="J182">
        <v>40656</v>
      </c>
    </row>
    <row r="183" spans="1:10" x14ac:dyDescent="0.35">
      <c r="A183" t="s">
        <v>172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</row>
    <row r="184" spans="1:10" x14ac:dyDescent="0.35">
      <c r="A184" t="s">
        <v>173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</row>
    <row r="185" spans="1:10" x14ac:dyDescent="0.35">
      <c r="A185" t="s">
        <v>174</v>
      </c>
      <c r="B185">
        <v>-41140</v>
      </c>
      <c r="C185">
        <v>-41140</v>
      </c>
      <c r="D185">
        <v>-41140</v>
      </c>
      <c r="E185">
        <v>-28655</v>
      </c>
      <c r="F185">
        <v>-28655</v>
      </c>
      <c r="G185">
        <v>-28655</v>
      </c>
      <c r="H185">
        <v>-28655</v>
      </c>
      <c r="I185">
        <v>-20449</v>
      </c>
      <c r="J185">
        <v>-20449</v>
      </c>
    </row>
    <row r="187" spans="1:10" x14ac:dyDescent="0.35">
      <c r="A187" s="4" t="s">
        <v>175</v>
      </c>
    </row>
    <row r="188" spans="1:10" x14ac:dyDescent="0.35">
      <c r="A188" t="s">
        <v>176</v>
      </c>
      <c r="B188">
        <v>3</v>
      </c>
      <c r="C188">
        <v>6</v>
      </c>
      <c r="D188">
        <v>9</v>
      </c>
      <c r="E188">
        <v>12</v>
      </c>
      <c r="F188">
        <v>3</v>
      </c>
      <c r="G188">
        <v>6</v>
      </c>
      <c r="H188">
        <v>9</v>
      </c>
      <c r="I188">
        <v>12</v>
      </c>
      <c r="J188">
        <v>3</v>
      </c>
    </row>
    <row r="190" spans="1:10" x14ac:dyDescent="0.35">
      <c r="A190" s="10" t="s">
        <v>177</v>
      </c>
      <c r="B190">
        <v>113636</v>
      </c>
      <c r="C190">
        <v>252831</v>
      </c>
      <c r="D190">
        <v>453970</v>
      </c>
      <c r="E190">
        <v>683423</v>
      </c>
      <c r="F190">
        <v>270285</v>
      </c>
      <c r="G190">
        <v>557602</v>
      </c>
      <c r="H190">
        <v>833580</v>
      </c>
      <c r="I190">
        <v>1123125</v>
      </c>
      <c r="J190">
        <v>259693</v>
      </c>
    </row>
    <row r="191" spans="1:10" x14ac:dyDescent="0.35">
      <c r="A191" s="10" t="s">
        <v>178</v>
      </c>
      <c r="B191">
        <v>93866</v>
      </c>
      <c r="C191">
        <v>204787</v>
      </c>
      <c r="D191">
        <v>329333</v>
      </c>
      <c r="E191">
        <v>456079</v>
      </c>
      <c r="F191">
        <v>149991</v>
      </c>
      <c r="G191">
        <v>304477</v>
      </c>
      <c r="H191">
        <v>461746</v>
      </c>
      <c r="I191">
        <v>632075</v>
      </c>
      <c r="J191">
        <v>173755</v>
      </c>
    </row>
    <row r="192" spans="1:10" x14ac:dyDescent="0.35">
      <c r="A192" s="10" t="s">
        <v>179</v>
      </c>
      <c r="B192">
        <v>19770</v>
      </c>
      <c r="C192">
        <v>48044</v>
      </c>
      <c r="D192">
        <v>124637</v>
      </c>
      <c r="E192">
        <v>227344</v>
      </c>
      <c r="F192">
        <v>120294</v>
      </c>
      <c r="G192">
        <v>253125</v>
      </c>
      <c r="H192">
        <v>371834</v>
      </c>
      <c r="I192">
        <v>491050</v>
      </c>
      <c r="J192">
        <v>85938</v>
      </c>
    </row>
    <row r="193" spans="1:10" x14ac:dyDescent="0.35">
      <c r="A193" s="10" t="s">
        <v>180</v>
      </c>
      <c r="B193">
        <v>28388</v>
      </c>
      <c r="C193">
        <v>34335</v>
      </c>
      <c r="D193">
        <v>66396</v>
      </c>
      <c r="E193">
        <v>38730</v>
      </c>
      <c r="F193">
        <v>42046</v>
      </c>
      <c r="G193">
        <v>90196</v>
      </c>
      <c r="H193">
        <v>96041</v>
      </c>
      <c r="I193">
        <v>145401</v>
      </c>
      <c r="J193">
        <v>26175</v>
      </c>
    </row>
    <row r="194" spans="1:10" x14ac:dyDescent="0.35">
      <c r="A194" t="s">
        <v>181</v>
      </c>
      <c r="B194">
        <v>10624</v>
      </c>
      <c r="C194">
        <v>23150</v>
      </c>
      <c r="D194">
        <v>38490</v>
      </c>
      <c r="E194">
        <v>60499</v>
      </c>
      <c r="F194">
        <v>18617</v>
      </c>
      <c r="G194">
        <v>43806</v>
      </c>
      <c r="H194">
        <v>65576</v>
      </c>
      <c r="I194">
        <v>94141</v>
      </c>
      <c r="J194">
        <v>22430</v>
      </c>
    </row>
    <row r="195" spans="1:10" x14ac:dyDescent="0.35">
      <c r="A195" t="s">
        <v>182</v>
      </c>
      <c r="B195">
        <v>18448</v>
      </c>
      <c r="C195">
        <v>34054</v>
      </c>
      <c r="D195">
        <v>57470</v>
      </c>
      <c r="E195">
        <v>82320</v>
      </c>
      <c r="F195">
        <v>21085</v>
      </c>
      <c r="G195">
        <v>42287</v>
      </c>
      <c r="H195">
        <v>66406</v>
      </c>
      <c r="I195">
        <v>96855</v>
      </c>
      <c r="J195">
        <v>22092</v>
      </c>
    </row>
    <row r="196" spans="1:10" x14ac:dyDescent="0.35">
      <c r="A196" t="s">
        <v>183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</row>
    <row r="197" spans="1:10" x14ac:dyDescent="0.35">
      <c r="A197" t="s">
        <v>184</v>
      </c>
      <c r="B197">
        <v>3354</v>
      </c>
      <c r="C197">
        <v>12283</v>
      </c>
      <c r="D197">
        <v>31133</v>
      </c>
      <c r="E197">
        <v>71411</v>
      </c>
      <c r="F197">
        <v>111708</v>
      </c>
      <c r="G197">
        <v>119079</v>
      </c>
      <c r="H197">
        <v>162961</v>
      </c>
      <c r="I197">
        <v>171829</v>
      </c>
      <c r="J197">
        <v>26733</v>
      </c>
    </row>
    <row r="198" spans="1:10" x14ac:dyDescent="0.35">
      <c r="A198" t="s">
        <v>185</v>
      </c>
      <c r="B198">
        <v>2670</v>
      </c>
      <c r="C198">
        <v>-10586</v>
      </c>
      <c r="D198">
        <v>1569</v>
      </c>
      <c r="E198">
        <v>-32678</v>
      </c>
      <c r="F198">
        <v>114052</v>
      </c>
      <c r="G198">
        <v>123182</v>
      </c>
      <c r="H198">
        <v>127020</v>
      </c>
      <c r="I198">
        <v>126234</v>
      </c>
      <c r="J198">
        <v>8386</v>
      </c>
    </row>
    <row r="199" spans="1:10" x14ac:dyDescent="0.35">
      <c r="A199" t="s">
        <v>186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</row>
    <row r="200" spans="1:10" x14ac:dyDescent="0.35">
      <c r="A200" s="10" t="s">
        <v>187</v>
      </c>
      <c r="B200">
        <v>-8618</v>
      </c>
      <c r="C200">
        <v>13709</v>
      </c>
      <c r="D200">
        <v>58241</v>
      </c>
      <c r="E200">
        <v>188614</v>
      </c>
      <c r="F200">
        <v>78248</v>
      </c>
      <c r="G200">
        <v>162929</v>
      </c>
      <c r="H200">
        <v>275793</v>
      </c>
      <c r="I200">
        <v>345649</v>
      </c>
      <c r="J200">
        <v>59763</v>
      </c>
    </row>
    <row r="201" spans="1:10" x14ac:dyDescent="0.35">
      <c r="A201" s="10" t="s">
        <v>188</v>
      </c>
      <c r="B201">
        <v>-5596</v>
      </c>
      <c r="C201">
        <v>-10661</v>
      </c>
      <c r="D201">
        <v>-7675</v>
      </c>
      <c r="E201">
        <v>5037</v>
      </c>
      <c r="F201">
        <v>2534</v>
      </c>
      <c r="G201">
        <v>-6557</v>
      </c>
      <c r="H201">
        <v>-1698</v>
      </c>
      <c r="I201">
        <v>1375</v>
      </c>
      <c r="J201">
        <v>-8631</v>
      </c>
    </row>
    <row r="202" spans="1:10" x14ac:dyDescent="0.35">
      <c r="A202" t="s">
        <v>189</v>
      </c>
      <c r="B202">
        <v>5554</v>
      </c>
      <c r="C202">
        <v>12232</v>
      </c>
      <c r="D202">
        <v>23360</v>
      </c>
      <c r="E202">
        <v>43850</v>
      </c>
      <c r="F202">
        <v>10194</v>
      </c>
      <c r="G202">
        <v>13531</v>
      </c>
      <c r="H202">
        <v>29502</v>
      </c>
      <c r="I202">
        <v>38721</v>
      </c>
      <c r="J202">
        <v>9220</v>
      </c>
    </row>
    <row r="203" spans="1:10" x14ac:dyDescent="0.35">
      <c r="A203" t="s">
        <v>190</v>
      </c>
      <c r="B203">
        <v>11150</v>
      </c>
      <c r="C203">
        <v>22893</v>
      </c>
      <c r="D203">
        <v>31035</v>
      </c>
      <c r="E203">
        <v>38813</v>
      </c>
      <c r="F203">
        <v>7660</v>
      </c>
      <c r="G203">
        <v>20088</v>
      </c>
      <c r="H203">
        <v>31200</v>
      </c>
      <c r="I203">
        <v>37346</v>
      </c>
      <c r="J203">
        <v>17851</v>
      </c>
    </row>
    <row r="204" spans="1:10" x14ac:dyDescent="0.35">
      <c r="A204" s="10" t="s">
        <v>191</v>
      </c>
      <c r="B204">
        <v>-14214</v>
      </c>
      <c r="C204">
        <v>3048</v>
      </c>
      <c r="D204">
        <v>50566</v>
      </c>
      <c r="E204">
        <v>193651</v>
      </c>
      <c r="F204">
        <v>80782</v>
      </c>
      <c r="G204">
        <v>156372</v>
      </c>
      <c r="H204">
        <v>274095</v>
      </c>
      <c r="I204">
        <v>347024</v>
      </c>
      <c r="J204">
        <v>51132</v>
      </c>
    </row>
    <row r="205" spans="1:10" x14ac:dyDescent="0.35">
      <c r="A205" t="s">
        <v>192</v>
      </c>
      <c r="B205">
        <v>642</v>
      </c>
      <c r="C205">
        <v>5347</v>
      </c>
      <c r="D205">
        <v>12910</v>
      </c>
      <c r="E205">
        <v>34918</v>
      </c>
      <c r="F205">
        <v>22348</v>
      </c>
      <c r="G205">
        <v>38283</v>
      </c>
      <c r="H205">
        <v>57992</v>
      </c>
      <c r="I205">
        <v>77578</v>
      </c>
      <c r="J205">
        <v>8835</v>
      </c>
    </row>
    <row r="206" spans="1:10" x14ac:dyDescent="0.35">
      <c r="A206" t="s">
        <v>193</v>
      </c>
      <c r="B206">
        <v>361</v>
      </c>
      <c r="C206">
        <v>4937</v>
      </c>
      <c r="D206">
        <v>12496</v>
      </c>
      <c r="E206">
        <v>22457</v>
      </c>
      <c r="F206">
        <v>22344</v>
      </c>
      <c r="G206">
        <v>38710</v>
      </c>
      <c r="H206">
        <v>64495</v>
      </c>
      <c r="I206">
        <v>79409</v>
      </c>
      <c r="J206">
        <v>13988</v>
      </c>
    </row>
    <row r="207" spans="1:10" x14ac:dyDescent="0.35">
      <c r="A207" t="s">
        <v>194</v>
      </c>
      <c r="B207">
        <v>281</v>
      </c>
      <c r="C207">
        <v>410</v>
      </c>
      <c r="D207">
        <v>414</v>
      </c>
      <c r="E207">
        <v>12461</v>
      </c>
      <c r="F207">
        <v>4</v>
      </c>
      <c r="G207">
        <v>-427</v>
      </c>
      <c r="H207">
        <v>-6503</v>
      </c>
      <c r="I207">
        <v>-1831</v>
      </c>
      <c r="J207">
        <v>-5153</v>
      </c>
    </row>
    <row r="208" spans="1:10" x14ac:dyDescent="0.35">
      <c r="A208" t="s">
        <v>195</v>
      </c>
      <c r="B208">
        <v>-14856</v>
      </c>
      <c r="C208">
        <v>-2299</v>
      </c>
      <c r="D208">
        <v>37656</v>
      </c>
      <c r="E208">
        <v>158733</v>
      </c>
      <c r="F208">
        <v>58434</v>
      </c>
      <c r="G208">
        <v>118089</v>
      </c>
      <c r="H208">
        <v>216103</v>
      </c>
      <c r="I208">
        <v>269446</v>
      </c>
      <c r="J208">
        <v>42297</v>
      </c>
    </row>
    <row r="209" spans="1:10" x14ac:dyDescent="0.35">
      <c r="A209" t="s">
        <v>196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</row>
    <row r="210" spans="1:10" x14ac:dyDescent="0.35">
      <c r="A210" t="s">
        <v>197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</row>
    <row r="211" spans="1:10" x14ac:dyDescent="0.35">
      <c r="A211" t="s">
        <v>198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</row>
    <row r="212" spans="1:10" x14ac:dyDescent="0.35">
      <c r="A212" t="s">
        <v>199</v>
      </c>
      <c r="B212">
        <v>-14856</v>
      </c>
      <c r="C212">
        <v>-2299</v>
      </c>
      <c r="D212">
        <v>37656</v>
      </c>
      <c r="E212">
        <v>158733</v>
      </c>
      <c r="F212">
        <v>58434</v>
      </c>
      <c r="G212">
        <v>118089</v>
      </c>
      <c r="H212">
        <v>216103</v>
      </c>
      <c r="I212">
        <v>269446</v>
      </c>
      <c r="J212">
        <v>42297</v>
      </c>
    </row>
    <row r="213" spans="1:10" x14ac:dyDescent="0.35">
      <c r="A213" t="s">
        <v>200</v>
      </c>
      <c r="B213">
        <v>-8</v>
      </c>
      <c r="C213">
        <v>-83</v>
      </c>
      <c r="D213">
        <v>-59</v>
      </c>
      <c r="E213">
        <v>-18</v>
      </c>
      <c r="F213">
        <v>3</v>
      </c>
      <c r="G213">
        <v>13</v>
      </c>
      <c r="H213">
        <v>33</v>
      </c>
      <c r="I213">
        <v>69</v>
      </c>
      <c r="J213">
        <v>40</v>
      </c>
    </row>
    <row r="214" spans="1:10" x14ac:dyDescent="0.35">
      <c r="A214" s="10" t="s">
        <v>201</v>
      </c>
      <c r="B214">
        <v>-14848</v>
      </c>
      <c r="C214">
        <v>-2216</v>
      </c>
      <c r="D214">
        <v>37715</v>
      </c>
      <c r="E214">
        <v>158751</v>
      </c>
      <c r="F214">
        <v>58431</v>
      </c>
      <c r="G214">
        <v>118076</v>
      </c>
      <c r="H214">
        <v>216070</v>
      </c>
      <c r="I214">
        <v>269377</v>
      </c>
      <c r="J214">
        <v>42257</v>
      </c>
    </row>
    <row r="216" spans="1:10" x14ac:dyDescent="0.35">
      <c r="A216" s="4" t="s">
        <v>202</v>
      </c>
    </row>
    <row r="217" spans="1:10" x14ac:dyDescent="0.35">
      <c r="A217" t="s">
        <v>176</v>
      </c>
      <c r="B217">
        <v>3</v>
      </c>
      <c r="C217">
        <v>6</v>
      </c>
      <c r="D217">
        <v>9</v>
      </c>
      <c r="E217">
        <v>12</v>
      </c>
      <c r="F217">
        <v>3</v>
      </c>
      <c r="G217">
        <v>6</v>
      </c>
      <c r="H217">
        <v>9</v>
      </c>
      <c r="I217">
        <v>12</v>
      </c>
      <c r="J217">
        <v>3</v>
      </c>
    </row>
    <row r="219" spans="1:10" x14ac:dyDescent="0.35">
      <c r="A219" s="9" t="s">
        <v>203</v>
      </c>
      <c r="B219">
        <v>-6617</v>
      </c>
      <c r="C219">
        <v>1942</v>
      </c>
      <c r="D219">
        <v>59266</v>
      </c>
      <c r="E219">
        <v>88431</v>
      </c>
      <c r="F219">
        <v>145822</v>
      </c>
      <c r="G219">
        <v>51449</v>
      </c>
      <c r="H219">
        <v>133125</v>
      </c>
      <c r="I219">
        <v>118370</v>
      </c>
      <c r="J219">
        <v>31059</v>
      </c>
    </row>
    <row r="220" spans="1:10" x14ac:dyDescent="0.35">
      <c r="A220" t="s">
        <v>204</v>
      </c>
      <c r="B220">
        <v>-9583</v>
      </c>
      <c r="C220">
        <v>2469</v>
      </c>
      <c r="D220">
        <v>43810</v>
      </c>
      <c r="E220">
        <v>154396</v>
      </c>
      <c r="F220">
        <v>83330</v>
      </c>
      <c r="G220">
        <v>171396</v>
      </c>
      <c r="H220">
        <v>281958</v>
      </c>
      <c r="I220">
        <v>350336</v>
      </c>
      <c r="J220">
        <v>60915</v>
      </c>
    </row>
    <row r="221" spans="1:10" x14ac:dyDescent="0.35">
      <c r="A221" t="s">
        <v>201</v>
      </c>
      <c r="B221">
        <v>-14214</v>
      </c>
      <c r="C221">
        <v>3048</v>
      </c>
      <c r="D221">
        <v>50565</v>
      </c>
      <c r="E221">
        <v>193651</v>
      </c>
      <c r="F221">
        <v>80782</v>
      </c>
      <c r="G221">
        <v>156372</v>
      </c>
      <c r="H221">
        <v>274095</v>
      </c>
      <c r="I221">
        <v>347024</v>
      </c>
      <c r="J221">
        <v>51132</v>
      </c>
    </row>
    <row r="222" spans="1:10" x14ac:dyDescent="0.35">
      <c r="A222" s="13" t="s">
        <v>205</v>
      </c>
      <c r="B222" s="13">
        <v>3890</v>
      </c>
      <c r="C222" s="13">
        <v>8891</v>
      </c>
      <c r="D222" s="13">
        <v>14528</v>
      </c>
      <c r="E222" s="13">
        <v>19277</v>
      </c>
      <c r="F222" s="13">
        <v>3855</v>
      </c>
      <c r="G222" s="13">
        <v>8296</v>
      </c>
      <c r="H222" s="13">
        <v>12371</v>
      </c>
      <c r="I222" s="13">
        <v>16421</v>
      </c>
      <c r="J222" s="13">
        <v>4508</v>
      </c>
    </row>
    <row r="223" spans="1:10" x14ac:dyDescent="0.35">
      <c r="A223" t="s">
        <v>206</v>
      </c>
      <c r="B223">
        <v>-1479</v>
      </c>
      <c r="C223">
        <v>2446</v>
      </c>
      <c r="D223">
        <v>1347</v>
      </c>
      <c r="E223">
        <v>3679</v>
      </c>
      <c r="F223">
        <v>-402</v>
      </c>
      <c r="G223">
        <v>5497</v>
      </c>
      <c r="H223">
        <v>1346</v>
      </c>
      <c r="I223">
        <v>3441</v>
      </c>
      <c r="J223">
        <v>6556</v>
      </c>
    </row>
    <row r="224" spans="1:10" x14ac:dyDescent="0.35">
      <c r="A224" t="s">
        <v>207</v>
      </c>
      <c r="B224">
        <v>0</v>
      </c>
      <c r="C224">
        <v>-864</v>
      </c>
      <c r="D224">
        <v>-774</v>
      </c>
      <c r="E224">
        <v>0</v>
      </c>
      <c r="F224">
        <v>2194</v>
      </c>
      <c r="G224">
        <v>2561</v>
      </c>
      <c r="H224">
        <v>2529</v>
      </c>
      <c r="I224">
        <v>0</v>
      </c>
      <c r="J224">
        <v>0</v>
      </c>
    </row>
    <row r="225" spans="1:10" x14ac:dyDescent="0.35">
      <c r="A225" t="s">
        <v>208</v>
      </c>
      <c r="B225">
        <v>0</v>
      </c>
      <c r="C225">
        <v>0</v>
      </c>
      <c r="D225">
        <v>0</v>
      </c>
      <c r="E225">
        <v>-2784</v>
      </c>
      <c r="F225">
        <v>0</v>
      </c>
      <c r="G225">
        <v>0</v>
      </c>
      <c r="H225">
        <v>0</v>
      </c>
      <c r="I225">
        <v>2529</v>
      </c>
      <c r="J225">
        <v>0</v>
      </c>
    </row>
    <row r="226" spans="1:10" x14ac:dyDescent="0.35">
      <c r="A226" t="s">
        <v>209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</row>
    <row r="227" spans="1:10" x14ac:dyDescent="0.35">
      <c r="A227" t="s">
        <v>210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</row>
    <row r="228" spans="1:10" x14ac:dyDescent="0.35">
      <c r="A228" t="s">
        <v>211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</row>
    <row r="229" spans="1:10" x14ac:dyDescent="0.35">
      <c r="A229" t="s">
        <v>212</v>
      </c>
      <c r="B229">
        <v>2220</v>
      </c>
      <c r="C229">
        <v>-11052</v>
      </c>
      <c r="D229">
        <v>-21856</v>
      </c>
      <c r="E229">
        <v>-59427</v>
      </c>
      <c r="F229">
        <v>-3099</v>
      </c>
      <c r="G229">
        <v>-1330</v>
      </c>
      <c r="H229">
        <v>-8383</v>
      </c>
      <c r="I229">
        <v>-19079</v>
      </c>
      <c r="J229">
        <v>-1281</v>
      </c>
    </row>
    <row r="230" spans="1:10" x14ac:dyDescent="0.35">
      <c r="A230" t="s">
        <v>213</v>
      </c>
      <c r="B230">
        <v>2966</v>
      </c>
      <c r="C230">
        <v>-527</v>
      </c>
      <c r="D230">
        <v>15456</v>
      </c>
      <c r="E230">
        <v>-65965</v>
      </c>
      <c r="F230">
        <v>62492</v>
      </c>
      <c r="G230">
        <v>-119947</v>
      </c>
      <c r="H230">
        <v>-148833</v>
      </c>
      <c r="I230">
        <v>-231966</v>
      </c>
      <c r="J230">
        <v>-29856</v>
      </c>
    </row>
    <row r="231" spans="1:10" x14ac:dyDescent="0.35">
      <c r="A231" t="s">
        <v>214</v>
      </c>
      <c r="B231">
        <v>-5495</v>
      </c>
      <c r="C231">
        <v>-36168</v>
      </c>
      <c r="D231">
        <v>-37914</v>
      </c>
      <c r="E231">
        <v>-31889</v>
      </c>
      <c r="F231">
        <v>72353</v>
      </c>
      <c r="G231">
        <v>35520</v>
      </c>
      <c r="H231">
        <v>64792</v>
      </c>
      <c r="I231">
        <v>41693</v>
      </c>
      <c r="J231">
        <v>-10644</v>
      </c>
    </row>
    <row r="232" spans="1:10" x14ac:dyDescent="0.35">
      <c r="A232" t="s">
        <v>215</v>
      </c>
      <c r="B232">
        <v>2449</v>
      </c>
      <c r="C232">
        <v>36071</v>
      </c>
      <c r="D232">
        <v>46256</v>
      </c>
      <c r="E232">
        <v>34529</v>
      </c>
      <c r="F232">
        <v>-12310</v>
      </c>
      <c r="G232">
        <v>-29645</v>
      </c>
      <c r="H232">
        <v>-61022</v>
      </c>
      <c r="I232">
        <v>-104791</v>
      </c>
      <c r="J232">
        <v>-27633</v>
      </c>
    </row>
    <row r="233" spans="1:10" x14ac:dyDescent="0.35">
      <c r="A233" t="s">
        <v>216</v>
      </c>
      <c r="B233">
        <v>-1549</v>
      </c>
      <c r="C233">
        <v>-10023</v>
      </c>
      <c r="D233">
        <v>-18838</v>
      </c>
      <c r="E233">
        <v>-71451</v>
      </c>
      <c r="F233">
        <v>-4489</v>
      </c>
      <c r="G233">
        <v>-26258</v>
      </c>
      <c r="H233">
        <v>-27982</v>
      </c>
      <c r="I233">
        <v>-22475</v>
      </c>
      <c r="J233">
        <v>11978</v>
      </c>
    </row>
    <row r="234" spans="1:10" x14ac:dyDescent="0.35">
      <c r="A234" t="s">
        <v>217</v>
      </c>
      <c r="B234">
        <v>1959</v>
      </c>
      <c r="C234">
        <v>4990</v>
      </c>
      <c r="D234">
        <v>5452</v>
      </c>
      <c r="E234">
        <v>1106</v>
      </c>
      <c r="F234">
        <v>4721</v>
      </c>
      <c r="G234">
        <v>-16720</v>
      </c>
      <c r="H234">
        <v>-15669</v>
      </c>
      <c r="I234">
        <v>-10156</v>
      </c>
      <c r="J234">
        <v>3204</v>
      </c>
    </row>
    <row r="235" spans="1:10" x14ac:dyDescent="0.35">
      <c r="A235" t="s">
        <v>218</v>
      </c>
      <c r="B235">
        <v>6567</v>
      </c>
      <c r="C235">
        <v>1398</v>
      </c>
      <c r="D235">
        <v>-1321</v>
      </c>
      <c r="E235">
        <v>-24374</v>
      </c>
      <c r="F235">
        <v>-6435</v>
      </c>
      <c r="G235">
        <v>-35341</v>
      </c>
      <c r="H235">
        <v>-68215</v>
      </c>
      <c r="I235">
        <v>-81972</v>
      </c>
      <c r="J235">
        <v>-11150</v>
      </c>
    </row>
    <row r="236" spans="1:10" x14ac:dyDescent="0.35">
      <c r="A236" t="s">
        <v>219</v>
      </c>
      <c r="B236">
        <v>-965</v>
      </c>
      <c r="C236">
        <v>3205</v>
      </c>
      <c r="D236">
        <v>21821</v>
      </c>
      <c r="E236">
        <v>26114</v>
      </c>
      <c r="F236">
        <v>8652</v>
      </c>
      <c r="G236">
        <v>-47503</v>
      </c>
      <c r="H236">
        <v>-40737</v>
      </c>
      <c r="I236">
        <v>-54265</v>
      </c>
      <c r="J236">
        <v>4389</v>
      </c>
    </row>
    <row r="237" spans="1:10" x14ac:dyDescent="0.35">
      <c r="A237" t="s">
        <v>220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</row>
    <row r="238" spans="1:10" x14ac:dyDescent="0.35">
      <c r="A238" s="9" t="s">
        <v>221</v>
      </c>
      <c r="B238">
        <v>-1846</v>
      </c>
      <c r="C238">
        <v>-4110</v>
      </c>
      <c r="D238">
        <v>-6816</v>
      </c>
      <c r="E238">
        <v>-11444</v>
      </c>
      <c r="F238">
        <v>-10220</v>
      </c>
      <c r="G238">
        <v>-21911</v>
      </c>
      <c r="H238">
        <v>-33890</v>
      </c>
      <c r="I238">
        <v>-55743</v>
      </c>
      <c r="J238">
        <v>-10799</v>
      </c>
    </row>
    <row r="239" spans="1:10" x14ac:dyDescent="0.35">
      <c r="A239" t="s">
        <v>222</v>
      </c>
      <c r="B239">
        <v>-1846</v>
      </c>
      <c r="C239">
        <v>-4110</v>
      </c>
      <c r="D239">
        <v>-6816</v>
      </c>
      <c r="E239">
        <v>-11444</v>
      </c>
      <c r="F239">
        <v>-10220</v>
      </c>
      <c r="G239">
        <v>-21911</v>
      </c>
      <c r="H239">
        <v>-33890</v>
      </c>
      <c r="I239">
        <v>-55743</v>
      </c>
      <c r="J239">
        <v>-10799</v>
      </c>
    </row>
    <row r="240" spans="1:10" x14ac:dyDescent="0.35">
      <c r="A240" t="s">
        <v>223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</row>
    <row r="241" spans="1:10" x14ac:dyDescent="0.35">
      <c r="A241" t="s">
        <v>224</v>
      </c>
      <c r="B241">
        <v>-1846</v>
      </c>
      <c r="C241">
        <v>-4110</v>
      </c>
      <c r="D241">
        <v>-6816</v>
      </c>
      <c r="E241">
        <v>-11444</v>
      </c>
      <c r="F241">
        <v>-10220</v>
      </c>
      <c r="G241">
        <v>-21911</v>
      </c>
      <c r="H241">
        <v>-33890</v>
      </c>
      <c r="I241">
        <v>-55743</v>
      </c>
      <c r="J241">
        <v>-10799</v>
      </c>
    </row>
    <row r="242" spans="1:10" x14ac:dyDescent="0.35">
      <c r="A242" t="s">
        <v>225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</row>
    <row r="243" spans="1:10" x14ac:dyDescent="0.35">
      <c r="A243" t="s">
        <v>226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</row>
    <row r="244" spans="1:10" x14ac:dyDescent="0.35">
      <c r="A244" t="s">
        <v>227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</row>
    <row r="245" spans="1:10" x14ac:dyDescent="0.35">
      <c r="A245" t="s">
        <v>228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</row>
    <row r="246" spans="1:10" x14ac:dyDescent="0.35">
      <c r="A246" s="9" t="s">
        <v>229</v>
      </c>
      <c r="B246">
        <v>9971</v>
      </c>
      <c r="C246">
        <v>27672</v>
      </c>
      <c r="D246">
        <v>-2931</v>
      </c>
      <c r="E246">
        <v>-5170</v>
      </c>
      <c r="F246">
        <v>-444</v>
      </c>
      <c r="G246">
        <v>85937</v>
      </c>
      <c r="H246">
        <v>78934</v>
      </c>
      <c r="I246">
        <v>75062</v>
      </c>
      <c r="J246">
        <v>-2400</v>
      </c>
    </row>
    <row r="247" spans="1:10" x14ac:dyDescent="0.35">
      <c r="A247" t="s">
        <v>230</v>
      </c>
      <c r="B247">
        <v>9971</v>
      </c>
      <c r="C247">
        <v>-18898</v>
      </c>
      <c r="D247">
        <v>-49501</v>
      </c>
      <c r="E247">
        <v>-50606</v>
      </c>
      <c r="F247">
        <v>168</v>
      </c>
      <c r="G247">
        <v>-22767</v>
      </c>
      <c r="H247">
        <v>-29085</v>
      </c>
      <c r="I247">
        <v>-32208</v>
      </c>
      <c r="J247">
        <v>-1582</v>
      </c>
    </row>
    <row r="248" spans="1:10" x14ac:dyDescent="0.35">
      <c r="A248" t="s">
        <v>231</v>
      </c>
      <c r="B248">
        <v>34825</v>
      </c>
      <c r="C248">
        <v>47721</v>
      </c>
      <c r="D248">
        <v>48365</v>
      </c>
      <c r="E248">
        <v>48556</v>
      </c>
      <c r="F248">
        <v>1594</v>
      </c>
      <c r="G248">
        <v>1594</v>
      </c>
      <c r="H248">
        <v>1594</v>
      </c>
      <c r="I248">
        <v>1594</v>
      </c>
      <c r="J248">
        <v>0</v>
      </c>
    </row>
    <row r="249" spans="1:10" x14ac:dyDescent="0.35">
      <c r="A249" t="s">
        <v>232</v>
      </c>
      <c r="B249">
        <v>-24854</v>
      </c>
      <c r="C249">
        <v>-66619</v>
      </c>
      <c r="D249">
        <v>-97866</v>
      </c>
      <c r="E249">
        <v>-99162</v>
      </c>
      <c r="F249">
        <v>-1426</v>
      </c>
      <c r="G249">
        <v>-24361</v>
      </c>
      <c r="H249">
        <v>-30679</v>
      </c>
      <c r="I249">
        <v>-33802</v>
      </c>
      <c r="J249">
        <v>-1582</v>
      </c>
    </row>
    <row r="250" spans="1:10" x14ac:dyDescent="0.35">
      <c r="A250" t="s">
        <v>233</v>
      </c>
      <c r="B250">
        <v>0</v>
      </c>
      <c r="C250">
        <v>0</v>
      </c>
      <c r="D250">
        <v>46570</v>
      </c>
      <c r="E250">
        <v>46570</v>
      </c>
      <c r="F250">
        <v>0</v>
      </c>
      <c r="G250">
        <v>110000</v>
      </c>
      <c r="H250">
        <v>110000</v>
      </c>
      <c r="I250">
        <v>110000</v>
      </c>
      <c r="J250">
        <v>0</v>
      </c>
    </row>
    <row r="251" spans="1:10" x14ac:dyDescent="0.35">
      <c r="A251" t="s">
        <v>234</v>
      </c>
      <c r="B251">
        <v>0</v>
      </c>
      <c r="C251">
        <v>0</v>
      </c>
      <c r="D251">
        <v>46570</v>
      </c>
      <c r="E251">
        <v>46570</v>
      </c>
      <c r="F251">
        <v>0</v>
      </c>
      <c r="G251">
        <v>110000</v>
      </c>
      <c r="H251">
        <v>110000</v>
      </c>
      <c r="I251">
        <v>110000</v>
      </c>
      <c r="J251">
        <v>0</v>
      </c>
    </row>
    <row r="252" spans="1:10" x14ac:dyDescent="0.35">
      <c r="A252" t="s">
        <v>235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</row>
    <row r="253" spans="1:10" x14ac:dyDescent="0.35">
      <c r="A253" t="s">
        <v>236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</row>
    <row r="254" spans="1:10" x14ac:dyDescent="0.35">
      <c r="A254" t="s">
        <v>237</v>
      </c>
      <c r="B254">
        <v>0</v>
      </c>
      <c r="C254">
        <v>46570</v>
      </c>
      <c r="D254">
        <v>0</v>
      </c>
      <c r="E254">
        <v>-1134</v>
      </c>
      <c r="F254">
        <v>-612</v>
      </c>
      <c r="G254">
        <v>-1296</v>
      </c>
      <c r="H254">
        <v>-1981</v>
      </c>
      <c r="I254">
        <v>-2730</v>
      </c>
      <c r="J254">
        <v>-818</v>
      </c>
    </row>
    <row r="255" spans="1:10" x14ac:dyDescent="0.35">
      <c r="A255" t="s">
        <v>238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</row>
    <row r="256" spans="1:10" x14ac:dyDescent="0.35">
      <c r="A256" t="s">
        <v>239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</row>
    <row r="257" spans="1:10" x14ac:dyDescent="0.35">
      <c r="A257" t="s">
        <v>240</v>
      </c>
      <c r="B257">
        <v>1508</v>
      </c>
      <c r="C257">
        <v>25504</v>
      </c>
      <c r="D257">
        <v>49519</v>
      </c>
      <c r="E257">
        <v>71817</v>
      </c>
      <c r="F257">
        <v>135158</v>
      </c>
      <c r="G257">
        <v>115475</v>
      </c>
      <c r="H257">
        <v>178169</v>
      </c>
      <c r="I257">
        <v>137689</v>
      </c>
      <c r="J257">
        <v>17860</v>
      </c>
    </row>
    <row r="259" spans="1:10" x14ac:dyDescent="0.35">
      <c r="A259" t="s">
        <v>3</v>
      </c>
    </row>
    <row r="260" spans="1:10" x14ac:dyDescent="0.35">
      <c r="A260" t="s">
        <v>4</v>
      </c>
      <c r="B260" t="s">
        <v>6</v>
      </c>
      <c r="C260" t="s">
        <v>6</v>
      </c>
      <c r="D260" t="s">
        <v>6</v>
      </c>
      <c r="E260" t="s">
        <v>6</v>
      </c>
      <c r="F260" t="s">
        <v>6</v>
      </c>
      <c r="G260" t="s">
        <v>6</v>
      </c>
      <c r="H260" t="s">
        <v>6</v>
      </c>
      <c r="I260" t="s">
        <v>6</v>
      </c>
      <c r="J260" t="s">
        <v>6</v>
      </c>
    </row>
    <row r="262" spans="1:10" x14ac:dyDescent="0.35">
      <c r="A262" t="s">
        <v>9</v>
      </c>
    </row>
    <row r="263" spans="1:10" x14ac:dyDescent="0.35">
      <c r="A263" t="s">
        <v>10</v>
      </c>
      <c r="B263" s="5">
        <v>552460</v>
      </c>
      <c r="C263">
        <v>589770</v>
      </c>
      <c r="D263">
        <v>623654</v>
      </c>
      <c r="E263">
        <v>745268</v>
      </c>
      <c r="F263">
        <v>833954</v>
      </c>
      <c r="G263">
        <v>894161</v>
      </c>
      <c r="H263">
        <v>976837</v>
      </c>
      <c r="I263">
        <v>1011931</v>
      </c>
      <c r="J263">
        <v>1066419</v>
      </c>
    </row>
    <row r="264" spans="1:10" x14ac:dyDescent="0.35">
      <c r="A264" t="s">
        <v>11</v>
      </c>
      <c r="B264" s="5">
        <v>245358</v>
      </c>
      <c r="C264">
        <v>264784</v>
      </c>
      <c r="D264">
        <v>301763</v>
      </c>
      <c r="E264">
        <v>486081</v>
      </c>
      <c r="F264">
        <v>569804</v>
      </c>
      <c r="G264">
        <v>621361</v>
      </c>
      <c r="H264">
        <v>707065</v>
      </c>
      <c r="I264">
        <v>740202</v>
      </c>
      <c r="J264">
        <v>779841</v>
      </c>
    </row>
    <row r="265" spans="1:10" x14ac:dyDescent="0.35">
      <c r="A265" t="s">
        <v>241</v>
      </c>
      <c r="B265" t="s">
        <v>5</v>
      </c>
      <c r="C265" t="s">
        <v>5</v>
      </c>
      <c r="D265" t="s">
        <v>5</v>
      </c>
      <c r="E265" t="s">
        <v>5</v>
      </c>
      <c r="F265" t="s">
        <v>5</v>
      </c>
      <c r="G265" t="s">
        <v>5</v>
      </c>
      <c r="H265" t="s">
        <v>5</v>
      </c>
      <c r="I265" t="s">
        <v>5</v>
      </c>
      <c r="J265" t="s">
        <v>5</v>
      </c>
    </row>
    <row r="266" spans="1:10" x14ac:dyDescent="0.35">
      <c r="A266" t="s">
        <v>242</v>
      </c>
      <c r="B266" t="s">
        <v>5</v>
      </c>
      <c r="C266" t="s">
        <v>5</v>
      </c>
      <c r="D266" t="s">
        <v>5</v>
      </c>
      <c r="E266" t="s">
        <v>5</v>
      </c>
      <c r="F266" t="s">
        <v>5</v>
      </c>
      <c r="G266" t="s">
        <v>5</v>
      </c>
      <c r="H266" t="s">
        <v>5</v>
      </c>
      <c r="I266" t="s">
        <v>5</v>
      </c>
      <c r="J266" t="s">
        <v>5</v>
      </c>
    </row>
    <row r="267" spans="1:10" x14ac:dyDescent="0.35">
      <c r="A267" t="s">
        <v>22</v>
      </c>
      <c r="B267">
        <v>66616</v>
      </c>
      <c r="C267">
        <v>95780</v>
      </c>
      <c r="D267">
        <v>97323</v>
      </c>
      <c r="E267">
        <v>89938</v>
      </c>
      <c r="F267">
        <v>124391</v>
      </c>
      <c r="G267">
        <v>157459</v>
      </c>
      <c r="H267">
        <v>132017</v>
      </c>
      <c r="I267">
        <v>153229</v>
      </c>
      <c r="J267">
        <v>163017</v>
      </c>
    </row>
    <row r="268" spans="1:10" x14ac:dyDescent="0.35">
      <c r="A268" t="s">
        <v>243</v>
      </c>
      <c r="B268" t="s">
        <v>5</v>
      </c>
      <c r="C268" t="s">
        <v>5</v>
      </c>
      <c r="D268" t="s">
        <v>5</v>
      </c>
      <c r="E268" t="s">
        <v>5</v>
      </c>
      <c r="F268" t="s">
        <v>5</v>
      </c>
      <c r="G268" t="s">
        <v>5</v>
      </c>
      <c r="H268" t="s">
        <v>5</v>
      </c>
      <c r="I268" t="s">
        <v>5</v>
      </c>
      <c r="J268" t="s">
        <v>5</v>
      </c>
    </row>
    <row r="269" spans="1:10" x14ac:dyDescent="0.35">
      <c r="A269" t="s">
        <v>244</v>
      </c>
      <c r="B269" t="s">
        <v>5</v>
      </c>
      <c r="C269" t="s">
        <v>5</v>
      </c>
      <c r="D269" t="s">
        <v>5</v>
      </c>
      <c r="E269" t="s">
        <v>5</v>
      </c>
      <c r="F269" t="s">
        <v>5</v>
      </c>
      <c r="G269" t="s">
        <v>5</v>
      </c>
      <c r="H269" t="s">
        <v>5</v>
      </c>
      <c r="I269" t="s">
        <v>5</v>
      </c>
      <c r="J269" t="s">
        <v>5</v>
      </c>
    </row>
    <row r="270" spans="1:10" x14ac:dyDescent="0.35">
      <c r="A270" t="s">
        <v>245</v>
      </c>
      <c r="B270" t="s">
        <v>5</v>
      </c>
      <c r="C270" t="s">
        <v>5</v>
      </c>
      <c r="D270" t="s">
        <v>5</v>
      </c>
      <c r="E270" t="s">
        <v>5</v>
      </c>
      <c r="F270" t="s">
        <v>5</v>
      </c>
      <c r="G270" t="s">
        <v>5</v>
      </c>
      <c r="H270" t="s">
        <v>5</v>
      </c>
      <c r="I270" t="s">
        <v>5</v>
      </c>
      <c r="J270" t="s">
        <v>5</v>
      </c>
    </row>
    <row r="271" spans="1:10" x14ac:dyDescent="0.35">
      <c r="A271" t="s">
        <v>24</v>
      </c>
      <c r="B271">
        <v>101049</v>
      </c>
      <c r="C271">
        <v>57321</v>
      </c>
      <c r="D271">
        <v>57224</v>
      </c>
      <c r="E271">
        <v>73470</v>
      </c>
      <c r="F271">
        <v>86715</v>
      </c>
      <c r="G271">
        <v>104327</v>
      </c>
      <c r="H271">
        <v>136870</v>
      </c>
      <c r="I271">
        <v>185268</v>
      </c>
      <c r="J271">
        <v>213481</v>
      </c>
    </row>
    <row r="272" spans="1:10" x14ac:dyDescent="0.35">
      <c r="A272" t="s">
        <v>246</v>
      </c>
      <c r="B272" t="s">
        <v>5</v>
      </c>
      <c r="C272" t="s">
        <v>5</v>
      </c>
      <c r="D272" t="s">
        <v>5</v>
      </c>
      <c r="E272" t="s">
        <v>5</v>
      </c>
      <c r="F272" t="s">
        <v>5</v>
      </c>
      <c r="G272" t="s">
        <v>5</v>
      </c>
      <c r="H272" t="s">
        <v>5</v>
      </c>
      <c r="I272" t="s">
        <v>5</v>
      </c>
      <c r="J272" t="s">
        <v>5</v>
      </c>
    </row>
    <row r="273" spans="1:10" x14ac:dyDescent="0.35">
      <c r="A273" t="s">
        <v>33</v>
      </c>
      <c r="B273">
        <v>307102</v>
      </c>
      <c r="C273">
        <v>324986</v>
      </c>
      <c r="D273">
        <v>321891</v>
      </c>
      <c r="E273">
        <v>259187</v>
      </c>
      <c r="F273">
        <v>264150</v>
      </c>
      <c r="G273">
        <v>272800</v>
      </c>
      <c r="H273">
        <v>269772</v>
      </c>
      <c r="I273">
        <v>271729</v>
      </c>
      <c r="J273">
        <v>286578</v>
      </c>
    </row>
    <row r="274" spans="1:10" x14ac:dyDescent="0.35">
      <c r="A274" t="s">
        <v>34</v>
      </c>
      <c r="B274">
        <v>69773</v>
      </c>
      <c r="C274">
        <v>69041</v>
      </c>
      <c r="D274">
        <v>68006</v>
      </c>
      <c r="E274">
        <v>58315</v>
      </c>
      <c r="F274">
        <v>56913</v>
      </c>
      <c r="G274">
        <v>57992</v>
      </c>
      <c r="H274">
        <v>46667</v>
      </c>
      <c r="I274">
        <v>30482</v>
      </c>
      <c r="J274">
        <v>38722</v>
      </c>
    </row>
    <row r="275" spans="1:10" x14ac:dyDescent="0.35">
      <c r="A275" t="s">
        <v>247</v>
      </c>
      <c r="B275" t="s">
        <v>5</v>
      </c>
      <c r="C275" t="s">
        <v>5</v>
      </c>
      <c r="D275" t="s">
        <v>5</v>
      </c>
      <c r="E275" t="s">
        <v>5</v>
      </c>
      <c r="F275" t="s">
        <v>5</v>
      </c>
      <c r="G275" t="s">
        <v>5</v>
      </c>
      <c r="H275" t="s">
        <v>5</v>
      </c>
      <c r="I275" t="s">
        <v>5</v>
      </c>
      <c r="J275" t="s">
        <v>5</v>
      </c>
    </row>
    <row r="276" spans="1:10" x14ac:dyDescent="0.35">
      <c r="A276" t="s">
        <v>248</v>
      </c>
      <c r="B276" t="s">
        <v>5</v>
      </c>
      <c r="C276" t="s">
        <v>5</v>
      </c>
      <c r="D276" t="s">
        <v>5</v>
      </c>
      <c r="E276" t="s">
        <v>5</v>
      </c>
      <c r="F276" t="s">
        <v>5</v>
      </c>
      <c r="G276" t="s">
        <v>5</v>
      </c>
      <c r="H276" t="s">
        <v>5</v>
      </c>
      <c r="I276" t="s">
        <v>5</v>
      </c>
      <c r="J276" t="s">
        <v>5</v>
      </c>
    </row>
    <row r="277" spans="1:10" x14ac:dyDescent="0.35">
      <c r="A277" t="s">
        <v>49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</row>
    <row r="278" spans="1:10" x14ac:dyDescent="0.35">
      <c r="A278" t="s">
        <v>50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</row>
    <row r="279" spans="1:10" x14ac:dyDescent="0.35">
      <c r="A279" t="s">
        <v>249</v>
      </c>
      <c r="B279" t="s">
        <v>5</v>
      </c>
      <c r="C279" t="s">
        <v>5</v>
      </c>
      <c r="D279" t="s">
        <v>5</v>
      </c>
      <c r="E279" t="s">
        <v>5</v>
      </c>
      <c r="F279" t="s">
        <v>5</v>
      </c>
      <c r="G279" t="s">
        <v>5</v>
      </c>
      <c r="H279" t="s">
        <v>5</v>
      </c>
      <c r="I279" t="s">
        <v>5</v>
      </c>
      <c r="J279" t="s">
        <v>5</v>
      </c>
    </row>
    <row r="280" spans="1:10" x14ac:dyDescent="0.35">
      <c r="A280" t="s">
        <v>250</v>
      </c>
      <c r="B280" t="s">
        <v>5</v>
      </c>
      <c r="C280" t="s">
        <v>5</v>
      </c>
      <c r="D280" t="s">
        <v>5</v>
      </c>
      <c r="E280" t="s">
        <v>5</v>
      </c>
      <c r="F280" t="s">
        <v>5</v>
      </c>
      <c r="G280" t="s">
        <v>5</v>
      </c>
      <c r="H280" t="s">
        <v>5</v>
      </c>
      <c r="I280" t="s">
        <v>5</v>
      </c>
      <c r="J280" t="s">
        <v>5</v>
      </c>
    </row>
    <row r="281" spans="1:10" x14ac:dyDescent="0.35">
      <c r="A281" t="s">
        <v>251</v>
      </c>
      <c r="B281" t="s">
        <v>5</v>
      </c>
      <c r="C281" t="s">
        <v>5</v>
      </c>
      <c r="D281" t="s">
        <v>5</v>
      </c>
      <c r="E281" t="s">
        <v>5</v>
      </c>
      <c r="F281" t="s">
        <v>5</v>
      </c>
      <c r="G281" t="s">
        <v>5</v>
      </c>
      <c r="H281" t="s">
        <v>5</v>
      </c>
      <c r="I281" t="s">
        <v>5</v>
      </c>
      <c r="J281" t="s">
        <v>5</v>
      </c>
    </row>
    <row r="282" spans="1:10" x14ac:dyDescent="0.35">
      <c r="A282" t="s">
        <v>57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</row>
    <row r="283" spans="1:10" x14ac:dyDescent="0.35">
      <c r="A283" t="s">
        <v>252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</row>
    <row r="284" spans="1:10" x14ac:dyDescent="0.35">
      <c r="A284" t="s">
        <v>253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</row>
    <row r="285" spans="1:10" x14ac:dyDescent="0.35">
      <c r="A285" t="s">
        <v>254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</row>
    <row r="286" spans="1:10" x14ac:dyDescent="0.35">
      <c r="A286" t="s">
        <v>255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</row>
    <row r="287" spans="1:10" x14ac:dyDescent="0.35">
      <c r="A287" t="s">
        <v>256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</row>
    <row r="288" spans="1:10" x14ac:dyDescent="0.35">
      <c r="A288" t="s">
        <v>18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</row>
    <row r="289" spans="1:10" x14ac:dyDescent="0.35">
      <c r="A289" t="s">
        <v>63</v>
      </c>
      <c r="B289">
        <v>236941</v>
      </c>
      <c r="C289">
        <v>254114</v>
      </c>
      <c r="D289">
        <v>252418</v>
      </c>
      <c r="E289">
        <v>199730</v>
      </c>
      <c r="F289">
        <v>206290</v>
      </c>
      <c r="G289">
        <v>214029</v>
      </c>
      <c r="H289">
        <v>222442</v>
      </c>
      <c r="I289">
        <v>240643</v>
      </c>
      <c r="J289">
        <v>247317</v>
      </c>
    </row>
    <row r="290" spans="1:10" x14ac:dyDescent="0.35">
      <c r="A290" t="s">
        <v>257</v>
      </c>
      <c r="B290" t="s">
        <v>5</v>
      </c>
      <c r="C290" t="s">
        <v>5</v>
      </c>
      <c r="D290" t="s">
        <v>5</v>
      </c>
      <c r="E290" t="s">
        <v>5</v>
      </c>
      <c r="F290" t="s">
        <v>5</v>
      </c>
      <c r="G290" t="s">
        <v>5</v>
      </c>
      <c r="H290" t="s">
        <v>5</v>
      </c>
      <c r="I290" t="s">
        <v>5</v>
      </c>
      <c r="J290" t="s">
        <v>5</v>
      </c>
    </row>
    <row r="291" spans="1:10" x14ac:dyDescent="0.35">
      <c r="A291" t="s">
        <v>258</v>
      </c>
      <c r="B291" t="s">
        <v>5</v>
      </c>
      <c r="C291" t="s">
        <v>5</v>
      </c>
      <c r="D291" t="s">
        <v>5</v>
      </c>
      <c r="E291" t="s">
        <v>5</v>
      </c>
      <c r="F291" t="s">
        <v>5</v>
      </c>
      <c r="G291" t="s">
        <v>5</v>
      </c>
      <c r="H291" t="s">
        <v>5</v>
      </c>
      <c r="I291" t="s">
        <v>5</v>
      </c>
      <c r="J291" t="s">
        <v>5</v>
      </c>
    </row>
    <row r="293" spans="1:10" x14ac:dyDescent="0.35">
      <c r="A293" t="s">
        <v>71</v>
      </c>
    </row>
    <row r="294" spans="1:10" x14ac:dyDescent="0.35">
      <c r="A294" t="s">
        <v>72</v>
      </c>
      <c r="B294">
        <v>552460</v>
      </c>
      <c r="C294">
        <v>589770</v>
      </c>
      <c r="D294">
        <v>623654</v>
      </c>
      <c r="E294">
        <v>745268</v>
      </c>
      <c r="F294">
        <v>833954</v>
      </c>
      <c r="G294">
        <v>894161</v>
      </c>
      <c r="H294">
        <v>976837</v>
      </c>
      <c r="I294">
        <v>1011931</v>
      </c>
      <c r="J294">
        <v>1066419</v>
      </c>
    </row>
    <row r="295" spans="1:10" x14ac:dyDescent="0.35">
      <c r="A295" t="s">
        <v>73</v>
      </c>
      <c r="B295">
        <v>253042</v>
      </c>
      <c r="C295">
        <v>231145</v>
      </c>
      <c r="D295">
        <v>225629</v>
      </c>
      <c r="E295">
        <v>221245</v>
      </c>
      <c r="F295">
        <v>258657</v>
      </c>
      <c r="G295">
        <v>173861</v>
      </c>
      <c r="H295">
        <v>185716</v>
      </c>
      <c r="I295">
        <v>208855</v>
      </c>
      <c r="J295">
        <v>218202</v>
      </c>
    </row>
    <row r="296" spans="1:10" x14ac:dyDescent="0.35">
      <c r="A296" t="s">
        <v>86</v>
      </c>
      <c r="B296">
        <v>59333</v>
      </c>
      <c r="C296">
        <v>31875</v>
      </c>
      <c r="D296">
        <v>1066</v>
      </c>
      <c r="E296">
        <v>0</v>
      </c>
      <c r="F296">
        <v>7598</v>
      </c>
      <c r="G296">
        <v>7598</v>
      </c>
      <c r="H296">
        <v>6997</v>
      </c>
      <c r="I296">
        <v>3911</v>
      </c>
      <c r="J296">
        <v>3911</v>
      </c>
    </row>
    <row r="297" spans="1:10" x14ac:dyDescent="0.35">
      <c r="A297" t="s">
        <v>89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</row>
    <row r="298" spans="1:10" x14ac:dyDescent="0.35">
      <c r="A298" t="s">
        <v>77</v>
      </c>
      <c r="B298">
        <v>64430</v>
      </c>
      <c r="C298">
        <v>64420</v>
      </c>
      <c r="D298">
        <v>64882</v>
      </c>
      <c r="E298">
        <v>60536</v>
      </c>
      <c r="F298">
        <v>64968</v>
      </c>
      <c r="G298">
        <v>44120</v>
      </c>
      <c r="H298">
        <v>45318</v>
      </c>
      <c r="I298">
        <v>50201</v>
      </c>
      <c r="J298">
        <v>54284</v>
      </c>
    </row>
    <row r="299" spans="1:10" x14ac:dyDescent="0.35">
      <c r="A299" t="s">
        <v>259</v>
      </c>
      <c r="B299" t="s">
        <v>5</v>
      </c>
      <c r="C299" t="s">
        <v>5</v>
      </c>
      <c r="D299" t="s">
        <v>5</v>
      </c>
      <c r="E299" t="s">
        <v>5</v>
      </c>
      <c r="F299" t="s">
        <v>5</v>
      </c>
      <c r="G299" t="s">
        <v>5</v>
      </c>
      <c r="H299" t="s">
        <v>5</v>
      </c>
      <c r="I299" t="s">
        <v>5</v>
      </c>
      <c r="J299" t="s">
        <v>5</v>
      </c>
    </row>
    <row r="300" spans="1:10" x14ac:dyDescent="0.35">
      <c r="A300" t="s">
        <v>98</v>
      </c>
      <c r="B300">
        <v>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24355</v>
      </c>
      <c r="J300">
        <v>24355</v>
      </c>
    </row>
    <row r="301" spans="1:10" x14ac:dyDescent="0.35">
      <c r="A301" t="s">
        <v>101</v>
      </c>
      <c r="B301">
        <v>7118</v>
      </c>
      <c r="C301">
        <v>7118</v>
      </c>
      <c r="D301">
        <v>7118</v>
      </c>
      <c r="E301">
        <v>7211</v>
      </c>
      <c r="F301">
        <v>7211</v>
      </c>
      <c r="G301">
        <v>7211</v>
      </c>
      <c r="H301">
        <v>7211</v>
      </c>
      <c r="I301">
        <v>7851</v>
      </c>
      <c r="J301">
        <v>7851</v>
      </c>
    </row>
    <row r="302" spans="1:10" x14ac:dyDescent="0.35">
      <c r="A302" t="s">
        <v>260</v>
      </c>
      <c r="B302" t="s">
        <v>5</v>
      </c>
      <c r="C302" t="s">
        <v>5</v>
      </c>
      <c r="D302" t="s">
        <v>5</v>
      </c>
      <c r="E302" t="s">
        <v>5</v>
      </c>
      <c r="F302" t="s">
        <v>5</v>
      </c>
      <c r="G302" t="s">
        <v>5</v>
      </c>
      <c r="H302" t="s">
        <v>5</v>
      </c>
      <c r="I302" t="s">
        <v>5</v>
      </c>
      <c r="J302" t="s">
        <v>5</v>
      </c>
    </row>
    <row r="303" spans="1:10" x14ac:dyDescent="0.35">
      <c r="A303" t="s">
        <v>261</v>
      </c>
      <c r="B303" t="s">
        <v>5</v>
      </c>
      <c r="C303" t="s">
        <v>5</v>
      </c>
      <c r="D303" t="s">
        <v>5</v>
      </c>
      <c r="E303" t="s">
        <v>5</v>
      </c>
      <c r="F303" t="s">
        <v>5</v>
      </c>
      <c r="G303" t="s">
        <v>5</v>
      </c>
      <c r="H303" t="s">
        <v>5</v>
      </c>
      <c r="I303" t="s">
        <v>5</v>
      </c>
      <c r="J303" t="s">
        <v>5</v>
      </c>
    </row>
    <row r="304" spans="1:10" x14ac:dyDescent="0.35">
      <c r="A304" t="s">
        <v>114</v>
      </c>
      <c r="B304">
        <v>317050</v>
      </c>
      <c r="C304">
        <v>317132</v>
      </c>
      <c r="D304">
        <v>316576</v>
      </c>
      <c r="E304">
        <v>309012</v>
      </c>
      <c r="F304">
        <v>301852</v>
      </c>
      <c r="G304">
        <v>277200</v>
      </c>
      <c r="H304">
        <v>250007</v>
      </c>
      <c r="I304">
        <v>239721</v>
      </c>
      <c r="J304">
        <v>242565</v>
      </c>
    </row>
    <row r="305" spans="1:10" x14ac:dyDescent="0.35">
      <c r="A305" t="s">
        <v>262</v>
      </c>
      <c r="B305" t="s">
        <v>5</v>
      </c>
      <c r="C305" t="s">
        <v>5</v>
      </c>
      <c r="D305" t="s">
        <v>5</v>
      </c>
      <c r="E305" t="s">
        <v>5</v>
      </c>
      <c r="F305" t="s">
        <v>5</v>
      </c>
      <c r="G305" t="s">
        <v>5</v>
      </c>
      <c r="H305" t="s">
        <v>5</v>
      </c>
      <c r="I305" t="s">
        <v>5</v>
      </c>
      <c r="J305" t="s">
        <v>5</v>
      </c>
    </row>
    <row r="306" spans="1:10" x14ac:dyDescent="0.35">
      <c r="A306" t="s">
        <v>116</v>
      </c>
      <c r="B306">
        <v>64394</v>
      </c>
      <c r="C306">
        <v>65027</v>
      </c>
      <c r="D306">
        <v>65712</v>
      </c>
      <c r="E306">
        <v>66388</v>
      </c>
      <c r="F306">
        <v>60641</v>
      </c>
      <c r="G306">
        <v>36946</v>
      </c>
      <c r="H306">
        <v>31375</v>
      </c>
      <c r="I306">
        <v>33485</v>
      </c>
      <c r="J306">
        <v>32501</v>
      </c>
    </row>
    <row r="307" spans="1:10" x14ac:dyDescent="0.35">
      <c r="A307" t="s">
        <v>119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</row>
    <row r="308" spans="1:10" x14ac:dyDescent="0.35">
      <c r="A308" t="s">
        <v>132</v>
      </c>
      <c r="B308">
        <v>188165</v>
      </c>
      <c r="C308">
        <v>189394</v>
      </c>
      <c r="D308">
        <v>189752</v>
      </c>
      <c r="E308">
        <v>173424</v>
      </c>
      <c r="F308">
        <v>173357</v>
      </c>
      <c r="G308">
        <v>175739</v>
      </c>
      <c r="H308">
        <v>169367</v>
      </c>
      <c r="I308">
        <v>154251</v>
      </c>
      <c r="J308">
        <v>153452</v>
      </c>
    </row>
    <row r="309" spans="1:10" x14ac:dyDescent="0.35">
      <c r="A309" t="s">
        <v>263</v>
      </c>
      <c r="B309" t="s">
        <v>5</v>
      </c>
      <c r="C309" t="s">
        <v>5</v>
      </c>
      <c r="D309" t="s">
        <v>5</v>
      </c>
      <c r="E309" t="s">
        <v>5</v>
      </c>
      <c r="F309" t="s">
        <v>5</v>
      </c>
      <c r="G309" t="s">
        <v>5</v>
      </c>
      <c r="H309" t="s">
        <v>5</v>
      </c>
      <c r="I309" t="s">
        <v>5</v>
      </c>
      <c r="J309" t="s">
        <v>5</v>
      </c>
    </row>
    <row r="310" spans="1:10" x14ac:dyDescent="0.35">
      <c r="A310" t="s">
        <v>159</v>
      </c>
      <c r="B310" t="s">
        <v>5</v>
      </c>
      <c r="C310" t="s">
        <v>5</v>
      </c>
      <c r="D310" t="s">
        <v>5</v>
      </c>
      <c r="E310" t="s">
        <v>5</v>
      </c>
      <c r="F310" t="s">
        <v>5</v>
      </c>
      <c r="G310" t="s">
        <v>5</v>
      </c>
      <c r="H310" t="s">
        <v>5</v>
      </c>
      <c r="I310" t="s">
        <v>5</v>
      </c>
      <c r="J310" t="s">
        <v>5</v>
      </c>
    </row>
    <row r="311" spans="1:10" x14ac:dyDescent="0.35">
      <c r="A311" t="s">
        <v>264</v>
      </c>
      <c r="B311" t="s">
        <v>5</v>
      </c>
      <c r="C311" t="s">
        <v>5</v>
      </c>
      <c r="D311" t="s">
        <v>5</v>
      </c>
      <c r="E311" t="s">
        <v>5</v>
      </c>
      <c r="F311" t="s">
        <v>5</v>
      </c>
      <c r="G311" t="s">
        <v>5</v>
      </c>
      <c r="H311" t="s">
        <v>5</v>
      </c>
      <c r="I311" t="s">
        <v>5</v>
      </c>
      <c r="J311" t="s">
        <v>5</v>
      </c>
    </row>
    <row r="312" spans="1:10" x14ac:dyDescent="0.35">
      <c r="A312" t="s">
        <v>265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</row>
    <row r="313" spans="1:10" x14ac:dyDescent="0.35">
      <c r="A313" t="s">
        <v>150</v>
      </c>
      <c r="B313">
        <v>36</v>
      </c>
      <c r="C313">
        <v>-39</v>
      </c>
      <c r="D313">
        <v>70</v>
      </c>
      <c r="E313">
        <v>111</v>
      </c>
      <c r="F313">
        <v>114</v>
      </c>
      <c r="G313">
        <v>124</v>
      </c>
      <c r="H313">
        <v>144</v>
      </c>
      <c r="I313">
        <v>110</v>
      </c>
      <c r="J313">
        <v>150</v>
      </c>
    </row>
    <row r="314" spans="1:10" x14ac:dyDescent="0.35">
      <c r="A314" t="s">
        <v>151</v>
      </c>
      <c r="B314">
        <v>-17668</v>
      </c>
      <c r="C314">
        <v>41532</v>
      </c>
      <c r="D314">
        <v>81379</v>
      </c>
      <c r="E314">
        <v>214900</v>
      </c>
      <c r="F314">
        <v>273331</v>
      </c>
      <c r="G314">
        <v>442976</v>
      </c>
      <c r="H314">
        <v>540970</v>
      </c>
      <c r="I314">
        <v>563245</v>
      </c>
      <c r="J314">
        <v>605502</v>
      </c>
    </row>
    <row r="315" spans="1:10" x14ac:dyDescent="0.35">
      <c r="A315" t="s">
        <v>152</v>
      </c>
      <c r="B315">
        <v>338967</v>
      </c>
      <c r="C315">
        <v>338967</v>
      </c>
      <c r="D315">
        <v>385537</v>
      </c>
      <c r="E315">
        <v>385537</v>
      </c>
      <c r="F315">
        <v>385537</v>
      </c>
      <c r="G315">
        <v>495537</v>
      </c>
      <c r="H315">
        <v>438082</v>
      </c>
      <c r="I315">
        <v>438082</v>
      </c>
      <c r="J315">
        <v>438082</v>
      </c>
    </row>
    <row r="316" spans="1:10" x14ac:dyDescent="0.35">
      <c r="A316" t="s">
        <v>153</v>
      </c>
      <c r="B316">
        <v>19264</v>
      </c>
      <c r="C316">
        <v>46396</v>
      </c>
      <c r="D316">
        <v>-174</v>
      </c>
      <c r="E316">
        <v>20512</v>
      </c>
      <c r="F316">
        <v>22210</v>
      </c>
      <c r="G316">
        <v>33634</v>
      </c>
      <c r="H316">
        <v>70536</v>
      </c>
      <c r="I316">
        <v>69753</v>
      </c>
      <c r="J316">
        <v>71354</v>
      </c>
    </row>
    <row r="317" spans="1:10" x14ac:dyDescent="0.35">
      <c r="A317" t="s">
        <v>160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</row>
    <row r="318" spans="1:10" x14ac:dyDescent="0.35">
      <c r="A318" t="s">
        <v>266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</row>
    <row r="319" spans="1:10" x14ac:dyDescent="0.35">
      <c r="A319" t="s">
        <v>267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</row>
    <row r="320" spans="1:10" x14ac:dyDescent="0.35">
      <c r="A320" t="s">
        <v>161</v>
      </c>
      <c r="B320">
        <v>0</v>
      </c>
      <c r="C320">
        <v>19437</v>
      </c>
      <c r="D320">
        <v>19353</v>
      </c>
      <c r="E320">
        <v>-85</v>
      </c>
      <c r="F320">
        <v>-85</v>
      </c>
      <c r="G320">
        <v>-85</v>
      </c>
      <c r="H320">
        <v>-85</v>
      </c>
      <c r="I320">
        <v>75859</v>
      </c>
      <c r="J320">
        <v>75859</v>
      </c>
    </row>
    <row r="321" spans="1:10" x14ac:dyDescent="0.35">
      <c r="A321" t="s">
        <v>162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8221</v>
      </c>
      <c r="J321">
        <v>8221</v>
      </c>
    </row>
    <row r="322" spans="1:10" x14ac:dyDescent="0.35">
      <c r="A322" t="s">
        <v>163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8221</v>
      </c>
      <c r="J322">
        <v>8221</v>
      </c>
    </row>
    <row r="323" spans="1:10" x14ac:dyDescent="0.35">
      <c r="A323" t="s">
        <v>164</v>
      </c>
      <c r="B323">
        <v>0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</row>
    <row r="324" spans="1:10" x14ac:dyDescent="0.35">
      <c r="A324" t="s">
        <v>165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</row>
    <row r="325" spans="1:10" x14ac:dyDescent="0.35">
      <c r="A325" t="s">
        <v>166</v>
      </c>
      <c r="B325">
        <v>0</v>
      </c>
      <c r="C325">
        <v>0</v>
      </c>
      <c r="D325">
        <v>0</v>
      </c>
      <c r="E325">
        <v>-85</v>
      </c>
      <c r="F325">
        <v>-85</v>
      </c>
      <c r="G325">
        <v>-85</v>
      </c>
      <c r="H325">
        <v>-85</v>
      </c>
      <c r="I325">
        <v>0</v>
      </c>
      <c r="J325">
        <v>0</v>
      </c>
    </row>
    <row r="326" spans="1:10" x14ac:dyDescent="0.35">
      <c r="A326" t="s">
        <v>167</v>
      </c>
      <c r="B326">
        <v>0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</row>
    <row r="327" spans="1:10" x14ac:dyDescent="0.35">
      <c r="A327" t="s">
        <v>268</v>
      </c>
      <c r="B327">
        <v>0</v>
      </c>
      <c r="C327" t="s">
        <v>5</v>
      </c>
      <c r="D327" t="s">
        <v>5</v>
      </c>
      <c r="E327">
        <v>0</v>
      </c>
      <c r="F327">
        <v>0</v>
      </c>
      <c r="G327">
        <v>0</v>
      </c>
      <c r="H327">
        <v>0</v>
      </c>
      <c r="I327" t="s">
        <v>5</v>
      </c>
      <c r="J327" t="s">
        <v>5</v>
      </c>
    </row>
    <row r="328" spans="1:10" x14ac:dyDescent="0.35">
      <c r="A328" t="s">
        <v>172</v>
      </c>
      <c r="B328" t="s">
        <v>5</v>
      </c>
      <c r="C328" t="s">
        <v>5</v>
      </c>
      <c r="D328" t="s">
        <v>5</v>
      </c>
      <c r="E328" t="s">
        <v>5</v>
      </c>
      <c r="F328" t="s">
        <v>5</v>
      </c>
      <c r="G328" t="s">
        <v>5</v>
      </c>
      <c r="H328" t="s">
        <v>5</v>
      </c>
      <c r="I328" t="s">
        <v>5</v>
      </c>
      <c r="J328" t="s">
        <v>5</v>
      </c>
    </row>
    <row r="329" spans="1:10" x14ac:dyDescent="0.35">
      <c r="A329" t="s">
        <v>269</v>
      </c>
      <c r="B329" t="s">
        <v>5</v>
      </c>
      <c r="C329" t="s">
        <v>5</v>
      </c>
      <c r="D329" t="s">
        <v>5</v>
      </c>
      <c r="E329" t="s">
        <v>5</v>
      </c>
      <c r="F329" t="s">
        <v>5</v>
      </c>
      <c r="G329" t="s">
        <v>5</v>
      </c>
      <c r="H329" t="s">
        <v>5</v>
      </c>
      <c r="I329" t="s">
        <v>5</v>
      </c>
      <c r="J329" t="s">
        <v>5</v>
      </c>
    </row>
    <row r="330" spans="1:10" x14ac:dyDescent="0.35">
      <c r="A330" t="s">
        <v>173</v>
      </c>
      <c r="B330" t="s">
        <v>5</v>
      </c>
      <c r="C330" t="s">
        <v>5</v>
      </c>
      <c r="D330" t="s">
        <v>5</v>
      </c>
      <c r="E330" t="s">
        <v>5</v>
      </c>
      <c r="F330" t="s">
        <v>5</v>
      </c>
      <c r="G330" t="s">
        <v>5</v>
      </c>
      <c r="H330" t="s">
        <v>5</v>
      </c>
      <c r="I330" t="s">
        <v>5</v>
      </c>
      <c r="J330" t="s">
        <v>5</v>
      </c>
    </row>
    <row r="331" spans="1:10" x14ac:dyDescent="0.35">
      <c r="A331" t="s">
        <v>270</v>
      </c>
      <c r="B331" t="s">
        <v>5</v>
      </c>
      <c r="C331" t="s">
        <v>5</v>
      </c>
      <c r="D331" t="s">
        <v>5</v>
      </c>
      <c r="E331" t="s">
        <v>5</v>
      </c>
      <c r="F331" t="s">
        <v>5</v>
      </c>
      <c r="G331" t="s">
        <v>5</v>
      </c>
      <c r="H331" t="s">
        <v>5</v>
      </c>
      <c r="I331" t="s">
        <v>5</v>
      </c>
      <c r="J331" t="s">
        <v>5</v>
      </c>
    </row>
    <row r="332" spans="1:10" x14ac:dyDescent="0.35">
      <c r="A332" t="s">
        <v>171</v>
      </c>
      <c r="B332">
        <v>-334759</v>
      </c>
      <c r="C332">
        <v>-322128</v>
      </c>
      <c r="D332">
        <v>-282197</v>
      </c>
      <c r="E332">
        <v>-162409</v>
      </c>
      <c r="F332">
        <v>-105676</v>
      </c>
      <c r="G332">
        <v>-57455</v>
      </c>
      <c r="H332">
        <v>61092</v>
      </c>
      <c r="I332">
        <v>0</v>
      </c>
      <c r="J332">
        <v>40656</v>
      </c>
    </row>
    <row r="333" spans="1:10" x14ac:dyDescent="0.35">
      <c r="A333" t="s">
        <v>159</v>
      </c>
      <c r="B333">
        <v>-174</v>
      </c>
      <c r="C333">
        <v>46570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</row>
    <row r="334" spans="1:10" x14ac:dyDescent="0.35">
      <c r="A334" t="s">
        <v>271</v>
      </c>
      <c r="B334" t="s">
        <v>5</v>
      </c>
      <c r="C334" t="s">
        <v>5</v>
      </c>
      <c r="D334" t="s">
        <v>5</v>
      </c>
      <c r="E334" t="s">
        <v>5</v>
      </c>
      <c r="F334" t="s">
        <v>5</v>
      </c>
      <c r="G334" t="s">
        <v>5</v>
      </c>
      <c r="H334" t="s">
        <v>5</v>
      </c>
      <c r="I334" t="s">
        <v>5</v>
      </c>
      <c r="J334" t="s">
        <v>5</v>
      </c>
    </row>
    <row r="336" spans="1:10" x14ac:dyDescent="0.35">
      <c r="A336" s="4" t="s">
        <v>175</v>
      </c>
    </row>
    <row r="337" spans="1:10" x14ac:dyDescent="0.35">
      <c r="A337" t="s">
        <v>176</v>
      </c>
      <c r="B337">
        <v>3</v>
      </c>
      <c r="C337">
        <v>6</v>
      </c>
      <c r="D337">
        <v>9</v>
      </c>
      <c r="E337">
        <v>12</v>
      </c>
      <c r="F337">
        <v>3</v>
      </c>
      <c r="G337">
        <v>6</v>
      </c>
      <c r="H337">
        <v>9</v>
      </c>
      <c r="I337">
        <v>12</v>
      </c>
      <c r="J337">
        <v>3</v>
      </c>
    </row>
    <row r="339" spans="1:10" x14ac:dyDescent="0.35">
      <c r="A339" t="s">
        <v>272</v>
      </c>
      <c r="B339" t="s">
        <v>5</v>
      </c>
      <c r="C339" t="s">
        <v>5</v>
      </c>
      <c r="D339" t="s">
        <v>5</v>
      </c>
      <c r="E339" t="s">
        <v>5</v>
      </c>
      <c r="F339" t="s">
        <v>5</v>
      </c>
      <c r="G339" t="s">
        <v>5</v>
      </c>
      <c r="H339" t="s">
        <v>5</v>
      </c>
      <c r="I339" t="s">
        <v>5</v>
      </c>
      <c r="J339" t="s">
        <v>5</v>
      </c>
    </row>
    <row r="340" spans="1:10" x14ac:dyDescent="0.35">
      <c r="A340" t="s">
        <v>273</v>
      </c>
      <c r="B340" t="s">
        <v>5</v>
      </c>
      <c r="C340" t="s">
        <v>5</v>
      </c>
      <c r="D340" t="s">
        <v>5</v>
      </c>
      <c r="E340" t="s">
        <v>5</v>
      </c>
      <c r="F340" t="s">
        <v>5</v>
      </c>
      <c r="G340" t="s">
        <v>5</v>
      </c>
      <c r="H340" t="s">
        <v>5</v>
      </c>
      <c r="I340" t="s">
        <v>5</v>
      </c>
      <c r="J340" t="s">
        <v>5</v>
      </c>
    </row>
    <row r="341" spans="1:10" x14ac:dyDescent="0.35">
      <c r="A341" t="s">
        <v>177</v>
      </c>
      <c r="B341">
        <v>113636</v>
      </c>
      <c r="C341">
        <v>252831</v>
      </c>
      <c r="D341">
        <v>453970</v>
      </c>
      <c r="E341">
        <v>683423</v>
      </c>
      <c r="F341">
        <v>270285</v>
      </c>
      <c r="G341">
        <v>557602</v>
      </c>
      <c r="H341">
        <v>833580</v>
      </c>
      <c r="I341">
        <v>1123125</v>
      </c>
      <c r="J341">
        <v>259693</v>
      </c>
    </row>
    <row r="342" spans="1:10" x14ac:dyDescent="0.35">
      <c r="A342" t="s">
        <v>178</v>
      </c>
      <c r="B342">
        <v>93866</v>
      </c>
      <c r="C342">
        <v>204787</v>
      </c>
      <c r="D342">
        <v>329333</v>
      </c>
      <c r="E342">
        <v>456079</v>
      </c>
      <c r="F342">
        <v>149991</v>
      </c>
      <c r="G342">
        <v>304477</v>
      </c>
      <c r="H342">
        <v>461746</v>
      </c>
      <c r="I342">
        <v>632075</v>
      </c>
      <c r="J342">
        <v>173755</v>
      </c>
    </row>
    <row r="343" spans="1:10" x14ac:dyDescent="0.35">
      <c r="A343" t="s">
        <v>179</v>
      </c>
      <c r="B343">
        <v>19770</v>
      </c>
      <c r="C343">
        <v>48044</v>
      </c>
      <c r="D343">
        <v>124637</v>
      </c>
      <c r="E343">
        <v>227344</v>
      </c>
      <c r="F343">
        <v>120294</v>
      </c>
      <c r="G343">
        <v>253125</v>
      </c>
      <c r="H343">
        <v>371834</v>
      </c>
      <c r="I343">
        <v>491050</v>
      </c>
      <c r="J343">
        <v>85938</v>
      </c>
    </row>
    <row r="344" spans="1:10" x14ac:dyDescent="0.35">
      <c r="A344" t="s">
        <v>274</v>
      </c>
      <c r="B344" t="s">
        <v>5</v>
      </c>
      <c r="C344" t="s">
        <v>5</v>
      </c>
      <c r="D344" t="s">
        <v>5</v>
      </c>
      <c r="E344" t="s">
        <v>5</v>
      </c>
      <c r="F344" t="s">
        <v>5</v>
      </c>
      <c r="G344" t="s">
        <v>5</v>
      </c>
      <c r="H344" t="s">
        <v>5</v>
      </c>
      <c r="I344" t="s">
        <v>5</v>
      </c>
      <c r="J344" t="s">
        <v>5</v>
      </c>
    </row>
    <row r="345" spans="1:10" x14ac:dyDescent="0.35">
      <c r="A345" t="s">
        <v>181</v>
      </c>
      <c r="B345">
        <v>10624</v>
      </c>
      <c r="C345">
        <v>23150</v>
      </c>
      <c r="D345">
        <v>38490</v>
      </c>
      <c r="E345">
        <v>60499</v>
      </c>
      <c r="F345">
        <v>18617</v>
      </c>
      <c r="G345">
        <v>43806</v>
      </c>
      <c r="H345">
        <v>65576</v>
      </c>
      <c r="I345">
        <v>94141</v>
      </c>
      <c r="J345">
        <v>22430</v>
      </c>
    </row>
    <row r="346" spans="1:10" x14ac:dyDescent="0.35">
      <c r="A346" t="s">
        <v>182</v>
      </c>
      <c r="B346">
        <v>18448</v>
      </c>
      <c r="C346">
        <v>34054</v>
      </c>
      <c r="D346">
        <v>57470</v>
      </c>
      <c r="E346">
        <v>82320</v>
      </c>
      <c r="F346">
        <v>21085</v>
      </c>
      <c r="G346">
        <v>42287</v>
      </c>
      <c r="H346">
        <v>66406</v>
      </c>
      <c r="I346">
        <v>96855</v>
      </c>
      <c r="J346">
        <v>22092</v>
      </c>
    </row>
    <row r="347" spans="1:10" x14ac:dyDescent="0.35">
      <c r="A347" t="s">
        <v>275</v>
      </c>
      <c r="B347" t="s">
        <v>5</v>
      </c>
      <c r="C347" t="s">
        <v>5</v>
      </c>
      <c r="D347" t="s">
        <v>5</v>
      </c>
      <c r="E347" t="s">
        <v>5</v>
      </c>
      <c r="F347" t="s">
        <v>5</v>
      </c>
      <c r="G347" t="s">
        <v>5</v>
      </c>
      <c r="H347" t="s">
        <v>5</v>
      </c>
      <c r="I347" t="s">
        <v>5</v>
      </c>
      <c r="J347" t="s">
        <v>5</v>
      </c>
    </row>
    <row r="348" spans="1:10" x14ac:dyDescent="0.35">
      <c r="A348" t="s">
        <v>276</v>
      </c>
      <c r="B348" t="s">
        <v>5</v>
      </c>
      <c r="C348" t="s">
        <v>5</v>
      </c>
      <c r="D348" t="s">
        <v>5</v>
      </c>
      <c r="E348" t="s">
        <v>5</v>
      </c>
      <c r="F348" t="s">
        <v>5</v>
      </c>
      <c r="G348" t="s">
        <v>5</v>
      </c>
      <c r="H348" t="s">
        <v>5</v>
      </c>
      <c r="I348" t="s">
        <v>5</v>
      </c>
      <c r="J348" t="s">
        <v>5</v>
      </c>
    </row>
    <row r="349" spans="1:10" x14ac:dyDescent="0.35">
      <c r="A349" t="s">
        <v>277</v>
      </c>
      <c r="B349" t="s">
        <v>5</v>
      </c>
      <c r="C349" t="s">
        <v>5</v>
      </c>
      <c r="D349" t="s">
        <v>5</v>
      </c>
      <c r="E349" t="s">
        <v>5</v>
      </c>
      <c r="F349" t="s">
        <v>5</v>
      </c>
      <c r="G349" t="s">
        <v>5</v>
      </c>
      <c r="H349" t="s">
        <v>5</v>
      </c>
      <c r="I349" t="s">
        <v>5</v>
      </c>
      <c r="J349" t="s">
        <v>5</v>
      </c>
    </row>
    <row r="350" spans="1:10" x14ac:dyDescent="0.35">
      <c r="A350" t="s">
        <v>278</v>
      </c>
      <c r="B350" t="s">
        <v>5</v>
      </c>
      <c r="C350" t="s">
        <v>5</v>
      </c>
      <c r="D350" t="s">
        <v>5</v>
      </c>
      <c r="E350" t="s">
        <v>5</v>
      </c>
      <c r="F350" t="s">
        <v>5</v>
      </c>
      <c r="G350" t="s">
        <v>5</v>
      </c>
      <c r="H350" t="s">
        <v>5</v>
      </c>
      <c r="I350" t="s">
        <v>5</v>
      </c>
      <c r="J350" t="s">
        <v>5</v>
      </c>
    </row>
    <row r="351" spans="1:10" x14ac:dyDescent="0.35">
      <c r="A351" t="s">
        <v>279</v>
      </c>
      <c r="B351" t="s">
        <v>5</v>
      </c>
      <c r="C351" t="s">
        <v>5</v>
      </c>
      <c r="D351" t="s">
        <v>5</v>
      </c>
      <c r="E351" t="s">
        <v>5</v>
      </c>
      <c r="F351" t="s">
        <v>5</v>
      </c>
      <c r="G351" t="s">
        <v>5</v>
      </c>
      <c r="H351" t="s">
        <v>5</v>
      </c>
      <c r="I351" t="s">
        <v>5</v>
      </c>
      <c r="J351" t="s">
        <v>5</v>
      </c>
    </row>
    <row r="352" spans="1:10" x14ac:dyDescent="0.35">
      <c r="A352" t="s">
        <v>189</v>
      </c>
      <c r="B352">
        <v>5554</v>
      </c>
      <c r="C352">
        <v>12232</v>
      </c>
      <c r="D352">
        <v>23360</v>
      </c>
      <c r="E352">
        <v>43850</v>
      </c>
      <c r="F352">
        <v>10194</v>
      </c>
      <c r="G352">
        <v>13531</v>
      </c>
      <c r="H352">
        <v>29502</v>
      </c>
      <c r="I352">
        <v>38721</v>
      </c>
      <c r="J352">
        <v>9220</v>
      </c>
    </row>
    <row r="353" spans="1:10" x14ac:dyDescent="0.35">
      <c r="A353" t="s">
        <v>280</v>
      </c>
      <c r="B353" t="s">
        <v>5</v>
      </c>
      <c r="C353" t="s">
        <v>5</v>
      </c>
      <c r="D353" t="s">
        <v>5</v>
      </c>
      <c r="E353" t="s">
        <v>5</v>
      </c>
      <c r="F353" t="s">
        <v>5</v>
      </c>
      <c r="G353" t="s">
        <v>5</v>
      </c>
      <c r="H353" t="s">
        <v>5</v>
      </c>
      <c r="I353" t="s">
        <v>5</v>
      </c>
      <c r="J353" t="s">
        <v>5</v>
      </c>
    </row>
    <row r="354" spans="1:10" x14ac:dyDescent="0.35">
      <c r="A354" t="s">
        <v>190</v>
      </c>
      <c r="B354">
        <v>11150</v>
      </c>
      <c r="C354">
        <v>22893</v>
      </c>
      <c r="D354">
        <v>31035</v>
      </c>
      <c r="E354">
        <v>38813</v>
      </c>
      <c r="F354">
        <v>7660</v>
      </c>
      <c r="G354">
        <v>20088</v>
      </c>
      <c r="H354">
        <v>31200</v>
      </c>
      <c r="I354">
        <v>37346</v>
      </c>
      <c r="J354">
        <v>17851</v>
      </c>
    </row>
    <row r="355" spans="1:10" x14ac:dyDescent="0.35">
      <c r="A355" t="s">
        <v>281</v>
      </c>
      <c r="B355" t="s">
        <v>5</v>
      </c>
      <c r="C355" t="s">
        <v>5</v>
      </c>
      <c r="D355" t="s">
        <v>5</v>
      </c>
      <c r="E355" t="s">
        <v>5</v>
      </c>
      <c r="F355" t="s">
        <v>5</v>
      </c>
      <c r="G355" t="s">
        <v>5</v>
      </c>
      <c r="H355" t="s">
        <v>5</v>
      </c>
      <c r="I355" t="s">
        <v>5</v>
      </c>
      <c r="J355" t="s">
        <v>5</v>
      </c>
    </row>
    <row r="356" spans="1:10" x14ac:dyDescent="0.35">
      <c r="A356" t="s">
        <v>186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</row>
    <row r="357" spans="1:10" x14ac:dyDescent="0.35">
      <c r="A357" t="s">
        <v>282</v>
      </c>
      <c r="B357" t="s">
        <v>5</v>
      </c>
      <c r="C357" t="s">
        <v>5</v>
      </c>
      <c r="D357" t="s">
        <v>5</v>
      </c>
      <c r="E357" t="s">
        <v>5</v>
      </c>
      <c r="F357" t="s">
        <v>5</v>
      </c>
      <c r="G357" t="s">
        <v>5</v>
      </c>
      <c r="H357" t="s">
        <v>5</v>
      </c>
      <c r="I357" t="s">
        <v>5</v>
      </c>
      <c r="J357" t="s">
        <v>5</v>
      </c>
    </row>
    <row r="358" spans="1:10" x14ac:dyDescent="0.35">
      <c r="A358" t="s">
        <v>283</v>
      </c>
      <c r="B358" t="s">
        <v>5</v>
      </c>
      <c r="C358" t="s">
        <v>5</v>
      </c>
      <c r="D358" t="s">
        <v>5</v>
      </c>
      <c r="E358" t="s">
        <v>5</v>
      </c>
      <c r="F358" t="s">
        <v>5</v>
      </c>
      <c r="G358" t="s">
        <v>5</v>
      </c>
      <c r="H358" t="s">
        <v>5</v>
      </c>
      <c r="I358" t="s">
        <v>5</v>
      </c>
      <c r="J358" t="s">
        <v>5</v>
      </c>
    </row>
    <row r="359" spans="1:10" x14ac:dyDescent="0.35">
      <c r="A359" t="s">
        <v>284</v>
      </c>
      <c r="B359" t="s">
        <v>5</v>
      </c>
      <c r="C359" t="s">
        <v>5</v>
      </c>
      <c r="D359" t="s">
        <v>5</v>
      </c>
      <c r="E359" t="s">
        <v>5</v>
      </c>
      <c r="F359" t="s">
        <v>5</v>
      </c>
      <c r="G359" t="s">
        <v>5</v>
      </c>
      <c r="H359" t="s">
        <v>5</v>
      </c>
      <c r="I359" t="s">
        <v>5</v>
      </c>
      <c r="J359" t="s">
        <v>5</v>
      </c>
    </row>
    <row r="360" spans="1:10" x14ac:dyDescent="0.35">
      <c r="A360" t="s">
        <v>285</v>
      </c>
      <c r="B360" t="s">
        <v>5</v>
      </c>
      <c r="C360" t="s">
        <v>5</v>
      </c>
      <c r="D360" t="s">
        <v>5</v>
      </c>
      <c r="E360" t="s">
        <v>5</v>
      </c>
      <c r="F360" t="s">
        <v>5</v>
      </c>
      <c r="G360" t="s">
        <v>5</v>
      </c>
      <c r="H360" t="s">
        <v>5</v>
      </c>
      <c r="I360" t="s">
        <v>5</v>
      </c>
      <c r="J360" t="s">
        <v>5</v>
      </c>
    </row>
    <row r="361" spans="1:10" x14ac:dyDescent="0.35">
      <c r="A361" t="s">
        <v>191</v>
      </c>
      <c r="B361">
        <v>-14214</v>
      </c>
      <c r="C361">
        <v>3048</v>
      </c>
      <c r="D361">
        <v>50566</v>
      </c>
      <c r="E361">
        <v>193651</v>
      </c>
      <c r="F361">
        <v>80782</v>
      </c>
      <c r="G361">
        <v>156372</v>
      </c>
      <c r="H361">
        <v>274095</v>
      </c>
      <c r="I361">
        <v>347024</v>
      </c>
      <c r="J361">
        <v>51132</v>
      </c>
    </row>
    <row r="362" spans="1:10" x14ac:dyDescent="0.35">
      <c r="A362" t="s">
        <v>193</v>
      </c>
      <c r="B362">
        <v>361</v>
      </c>
      <c r="C362">
        <v>4937</v>
      </c>
      <c r="D362">
        <v>12496</v>
      </c>
      <c r="E362">
        <v>22457</v>
      </c>
      <c r="F362">
        <v>22344</v>
      </c>
      <c r="G362">
        <v>38710</v>
      </c>
      <c r="H362">
        <v>64495</v>
      </c>
      <c r="I362">
        <v>79409</v>
      </c>
      <c r="J362">
        <v>13988</v>
      </c>
    </row>
    <row r="363" spans="1:10" x14ac:dyDescent="0.35">
      <c r="A363" t="s">
        <v>194</v>
      </c>
      <c r="B363">
        <v>281</v>
      </c>
      <c r="C363">
        <v>410</v>
      </c>
      <c r="D363">
        <v>414</v>
      </c>
      <c r="E363">
        <v>12461</v>
      </c>
      <c r="F363">
        <v>4</v>
      </c>
      <c r="G363">
        <v>-427</v>
      </c>
      <c r="H363">
        <v>-6503</v>
      </c>
      <c r="I363">
        <v>-1831</v>
      </c>
      <c r="J363">
        <v>-5153</v>
      </c>
    </row>
    <row r="364" spans="1:10" x14ac:dyDescent="0.35">
      <c r="A364" t="s">
        <v>286</v>
      </c>
      <c r="B364" t="s">
        <v>5</v>
      </c>
      <c r="C364" t="s">
        <v>5</v>
      </c>
      <c r="D364" t="s">
        <v>5</v>
      </c>
      <c r="E364" t="s">
        <v>5</v>
      </c>
      <c r="F364" t="s">
        <v>5</v>
      </c>
      <c r="G364" t="s">
        <v>5</v>
      </c>
      <c r="H364" t="s">
        <v>5</v>
      </c>
      <c r="I364" t="s">
        <v>5</v>
      </c>
      <c r="J364" t="s">
        <v>5</v>
      </c>
    </row>
    <row r="365" spans="1:10" x14ac:dyDescent="0.35">
      <c r="A365" t="s">
        <v>287</v>
      </c>
      <c r="B365" t="s">
        <v>5</v>
      </c>
      <c r="C365" t="s">
        <v>5</v>
      </c>
      <c r="D365" t="s">
        <v>5</v>
      </c>
      <c r="E365" t="s">
        <v>5</v>
      </c>
      <c r="F365" t="s">
        <v>5</v>
      </c>
      <c r="G365" t="s">
        <v>5</v>
      </c>
      <c r="H365" t="s">
        <v>5</v>
      </c>
      <c r="I365" t="s">
        <v>5</v>
      </c>
      <c r="J365" t="s">
        <v>5</v>
      </c>
    </row>
    <row r="366" spans="1:10" x14ac:dyDescent="0.35">
      <c r="A366" t="s">
        <v>288</v>
      </c>
      <c r="B366" t="s">
        <v>5</v>
      </c>
      <c r="C366" t="s">
        <v>5</v>
      </c>
      <c r="D366" t="s">
        <v>5</v>
      </c>
      <c r="E366" t="s">
        <v>5</v>
      </c>
      <c r="F366" t="s">
        <v>5</v>
      </c>
      <c r="G366" t="s">
        <v>5</v>
      </c>
      <c r="H366" t="s">
        <v>5</v>
      </c>
      <c r="I366" t="s">
        <v>5</v>
      </c>
      <c r="J366" t="s">
        <v>5</v>
      </c>
    </row>
    <row r="367" spans="1:10" x14ac:dyDescent="0.35">
      <c r="A367" t="s">
        <v>289</v>
      </c>
      <c r="B367" t="s">
        <v>5</v>
      </c>
      <c r="C367" t="s">
        <v>5</v>
      </c>
      <c r="D367" t="s">
        <v>5</v>
      </c>
      <c r="E367" t="s">
        <v>5</v>
      </c>
      <c r="F367" t="s">
        <v>5</v>
      </c>
      <c r="G367" t="s">
        <v>5</v>
      </c>
      <c r="H367" t="s">
        <v>5</v>
      </c>
      <c r="I367" t="s">
        <v>5</v>
      </c>
      <c r="J367" t="s">
        <v>5</v>
      </c>
    </row>
    <row r="368" spans="1:10" x14ac:dyDescent="0.35">
      <c r="A368" t="s">
        <v>200</v>
      </c>
      <c r="B368">
        <v>-8</v>
      </c>
      <c r="C368">
        <v>-83</v>
      </c>
      <c r="D368">
        <v>-59</v>
      </c>
      <c r="E368">
        <v>-18</v>
      </c>
      <c r="F368">
        <v>3</v>
      </c>
      <c r="G368">
        <v>13</v>
      </c>
      <c r="H368">
        <v>33</v>
      </c>
      <c r="I368">
        <v>69</v>
      </c>
      <c r="J368">
        <v>40</v>
      </c>
    </row>
    <row r="369" spans="1:10" x14ac:dyDescent="0.35">
      <c r="A369" t="s">
        <v>201</v>
      </c>
      <c r="B369">
        <v>-14848</v>
      </c>
      <c r="C369">
        <v>-2216</v>
      </c>
      <c r="D369">
        <v>37715</v>
      </c>
      <c r="E369">
        <v>158751</v>
      </c>
      <c r="F369">
        <v>58431</v>
      </c>
      <c r="G369">
        <v>118076</v>
      </c>
      <c r="H369">
        <v>216070</v>
      </c>
      <c r="I369">
        <v>269377</v>
      </c>
      <c r="J369">
        <v>42257</v>
      </c>
    </row>
    <row r="371" spans="1:10" x14ac:dyDescent="0.35">
      <c r="A371" t="s">
        <v>290</v>
      </c>
    </row>
    <row r="372" spans="1:10" x14ac:dyDescent="0.35">
      <c r="A372" t="s">
        <v>176</v>
      </c>
      <c r="B372">
        <v>3</v>
      </c>
      <c r="C372">
        <v>6</v>
      </c>
      <c r="D372">
        <v>9</v>
      </c>
      <c r="E372">
        <v>12</v>
      </c>
      <c r="F372">
        <v>3</v>
      </c>
      <c r="G372">
        <v>6</v>
      </c>
      <c r="H372">
        <v>9</v>
      </c>
      <c r="I372">
        <v>12</v>
      </c>
      <c r="J372">
        <v>3</v>
      </c>
    </row>
    <row r="374" spans="1:10" x14ac:dyDescent="0.35">
      <c r="A374" t="s">
        <v>291</v>
      </c>
      <c r="B374" t="s">
        <v>5</v>
      </c>
      <c r="C374" t="s">
        <v>5</v>
      </c>
      <c r="D374" t="s">
        <v>5</v>
      </c>
      <c r="E374" t="s">
        <v>5</v>
      </c>
      <c r="F374" t="s">
        <v>5</v>
      </c>
      <c r="G374" t="s">
        <v>5</v>
      </c>
      <c r="H374" t="s">
        <v>5</v>
      </c>
      <c r="I374" t="s">
        <v>5</v>
      </c>
      <c r="J374" t="s">
        <v>5</v>
      </c>
    </row>
    <row r="375" spans="1:10" x14ac:dyDescent="0.35">
      <c r="A375" t="s">
        <v>292</v>
      </c>
      <c r="B375" t="s">
        <v>5</v>
      </c>
      <c r="C375" t="s">
        <v>5</v>
      </c>
      <c r="D375" t="s">
        <v>5</v>
      </c>
      <c r="E375" t="s">
        <v>5</v>
      </c>
      <c r="F375" t="s">
        <v>5</v>
      </c>
      <c r="G375" t="s">
        <v>5</v>
      </c>
      <c r="H375" t="s">
        <v>5</v>
      </c>
      <c r="I375" t="s">
        <v>5</v>
      </c>
      <c r="J375" t="s">
        <v>5</v>
      </c>
    </row>
    <row r="376" spans="1:10" x14ac:dyDescent="0.35">
      <c r="A376" t="s">
        <v>293</v>
      </c>
      <c r="B376" t="s">
        <v>5</v>
      </c>
      <c r="C376" t="s">
        <v>5</v>
      </c>
      <c r="D376" t="s">
        <v>5</v>
      </c>
      <c r="E376" t="s">
        <v>5</v>
      </c>
      <c r="F376" t="s">
        <v>5</v>
      </c>
      <c r="G376" t="s">
        <v>5</v>
      </c>
      <c r="H376" t="s">
        <v>5</v>
      </c>
      <c r="I376" t="s">
        <v>5</v>
      </c>
      <c r="J376" t="s">
        <v>5</v>
      </c>
    </row>
    <row r="377" spans="1:10" x14ac:dyDescent="0.35">
      <c r="A377" t="s">
        <v>294</v>
      </c>
      <c r="B377" t="s">
        <v>5</v>
      </c>
      <c r="C377" t="s">
        <v>5</v>
      </c>
      <c r="D377" t="s">
        <v>5</v>
      </c>
      <c r="E377" t="s">
        <v>5</v>
      </c>
      <c r="F377" t="s">
        <v>5</v>
      </c>
      <c r="G377" t="s">
        <v>5</v>
      </c>
      <c r="H377" t="s">
        <v>5</v>
      </c>
      <c r="I377" t="s">
        <v>5</v>
      </c>
      <c r="J377" t="s">
        <v>5</v>
      </c>
    </row>
    <row r="378" spans="1:10" x14ac:dyDescent="0.35">
      <c r="A378" t="s">
        <v>295</v>
      </c>
      <c r="B378" t="s">
        <v>5</v>
      </c>
      <c r="C378" t="s">
        <v>5</v>
      </c>
      <c r="D378" t="s">
        <v>5</v>
      </c>
      <c r="E378" t="s">
        <v>5</v>
      </c>
      <c r="F378" t="s">
        <v>5</v>
      </c>
      <c r="G378" t="s">
        <v>5</v>
      </c>
      <c r="H378" t="s">
        <v>5</v>
      </c>
      <c r="I378" t="s">
        <v>5</v>
      </c>
      <c r="J378" t="s">
        <v>5</v>
      </c>
    </row>
    <row r="379" spans="1:10" x14ac:dyDescent="0.35">
      <c r="A379" t="s">
        <v>296</v>
      </c>
      <c r="B379" t="s">
        <v>5</v>
      </c>
      <c r="C379" t="s">
        <v>5</v>
      </c>
      <c r="D379" t="s">
        <v>5</v>
      </c>
      <c r="E379" t="s">
        <v>5</v>
      </c>
      <c r="F379" t="s">
        <v>5</v>
      </c>
      <c r="G379" t="s">
        <v>5</v>
      </c>
      <c r="H379" t="s">
        <v>5</v>
      </c>
      <c r="I379" t="s">
        <v>5</v>
      </c>
      <c r="J379" t="s">
        <v>5</v>
      </c>
    </row>
    <row r="380" spans="1:10" x14ac:dyDescent="0.35">
      <c r="A380" t="s">
        <v>297</v>
      </c>
      <c r="B380" t="s">
        <v>5</v>
      </c>
      <c r="C380" t="s">
        <v>5</v>
      </c>
      <c r="D380" t="s">
        <v>5</v>
      </c>
      <c r="E380" t="s">
        <v>5</v>
      </c>
      <c r="F380" t="s">
        <v>5</v>
      </c>
      <c r="G380" t="s">
        <v>5</v>
      </c>
      <c r="H380" t="s">
        <v>5</v>
      </c>
      <c r="I380" t="s">
        <v>5</v>
      </c>
      <c r="J380" t="s">
        <v>5</v>
      </c>
    </row>
    <row r="381" spans="1:10" x14ac:dyDescent="0.35">
      <c r="A381" t="s">
        <v>298</v>
      </c>
      <c r="B381" t="s">
        <v>5</v>
      </c>
      <c r="C381" t="s">
        <v>5</v>
      </c>
      <c r="D381" t="s">
        <v>5</v>
      </c>
      <c r="E381" t="s">
        <v>5</v>
      </c>
      <c r="F381" t="s">
        <v>5</v>
      </c>
      <c r="G381" t="s">
        <v>5</v>
      </c>
      <c r="H381" t="s">
        <v>5</v>
      </c>
      <c r="I381" t="s">
        <v>5</v>
      </c>
      <c r="J381" t="s">
        <v>5</v>
      </c>
    </row>
    <row r="382" spans="1:10" x14ac:dyDescent="0.35">
      <c r="A382" t="s">
        <v>299</v>
      </c>
      <c r="B382" t="s">
        <v>5</v>
      </c>
      <c r="C382" t="s">
        <v>5</v>
      </c>
      <c r="D382" t="s">
        <v>5</v>
      </c>
      <c r="E382" t="s">
        <v>5</v>
      </c>
      <c r="F382" t="s">
        <v>5</v>
      </c>
      <c r="G382" t="s">
        <v>5</v>
      </c>
      <c r="H382" t="s">
        <v>5</v>
      </c>
      <c r="I382" t="s">
        <v>5</v>
      </c>
      <c r="J382" t="s">
        <v>5</v>
      </c>
    </row>
    <row r="383" spans="1:10" x14ac:dyDescent="0.35">
      <c r="A383" t="s">
        <v>300</v>
      </c>
      <c r="B383" t="s">
        <v>5</v>
      </c>
      <c r="C383" t="s">
        <v>5</v>
      </c>
      <c r="D383" t="s">
        <v>5</v>
      </c>
      <c r="E383" t="s">
        <v>5</v>
      </c>
      <c r="F383" t="s">
        <v>5</v>
      </c>
      <c r="G383" t="s">
        <v>5</v>
      </c>
      <c r="H383" t="s">
        <v>5</v>
      </c>
      <c r="I383" t="s">
        <v>5</v>
      </c>
      <c r="J383" t="s">
        <v>5</v>
      </c>
    </row>
    <row r="384" spans="1:10" x14ac:dyDescent="0.35">
      <c r="A384" t="s">
        <v>301</v>
      </c>
      <c r="B384" t="s">
        <v>5</v>
      </c>
      <c r="C384" t="s">
        <v>5</v>
      </c>
      <c r="D384" t="s">
        <v>5</v>
      </c>
      <c r="E384" t="s">
        <v>5</v>
      </c>
      <c r="F384" t="s">
        <v>5</v>
      </c>
      <c r="G384" t="s">
        <v>5</v>
      </c>
      <c r="H384" t="s">
        <v>5</v>
      </c>
      <c r="I384" t="s">
        <v>5</v>
      </c>
      <c r="J384" t="s">
        <v>5</v>
      </c>
    </row>
    <row r="385" spans="1:10" x14ac:dyDescent="0.35">
      <c r="A385" t="s">
        <v>302</v>
      </c>
      <c r="B385" t="s">
        <v>5</v>
      </c>
      <c r="C385" t="s">
        <v>5</v>
      </c>
      <c r="D385" t="s">
        <v>5</v>
      </c>
      <c r="E385" t="s">
        <v>5</v>
      </c>
      <c r="F385" t="s">
        <v>5</v>
      </c>
      <c r="G385" t="s">
        <v>5</v>
      </c>
      <c r="H385" t="s">
        <v>5</v>
      </c>
      <c r="I385" t="s">
        <v>5</v>
      </c>
      <c r="J385" t="s">
        <v>5</v>
      </c>
    </row>
    <row r="386" spans="1:10" x14ac:dyDescent="0.35">
      <c r="A386" t="s">
        <v>303</v>
      </c>
      <c r="B386" t="s">
        <v>5</v>
      </c>
      <c r="C386" t="s">
        <v>5</v>
      </c>
      <c r="D386" t="s">
        <v>5</v>
      </c>
      <c r="E386" t="s">
        <v>5</v>
      </c>
      <c r="F386" t="s">
        <v>5</v>
      </c>
      <c r="G386" t="s">
        <v>5</v>
      </c>
      <c r="H386" t="s">
        <v>5</v>
      </c>
      <c r="I386" t="s">
        <v>5</v>
      </c>
      <c r="J386" t="s">
        <v>5</v>
      </c>
    </row>
    <row r="387" spans="1:10" x14ac:dyDescent="0.35">
      <c r="A387" t="s">
        <v>304</v>
      </c>
      <c r="B387" t="s">
        <v>5</v>
      </c>
      <c r="C387" t="s">
        <v>5</v>
      </c>
      <c r="D387" t="s">
        <v>5</v>
      </c>
      <c r="E387" t="s">
        <v>5</v>
      </c>
      <c r="F387" t="s">
        <v>5</v>
      </c>
      <c r="G387" t="s">
        <v>5</v>
      </c>
      <c r="H387" t="s">
        <v>5</v>
      </c>
      <c r="I387" t="s">
        <v>5</v>
      </c>
      <c r="J387" t="s">
        <v>5</v>
      </c>
    </row>
    <row r="388" spans="1:10" x14ac:dyDescent="0.35">
      <c r="A388" t="s">
        <v>305</v>
      </c>
      <c r="B388" t="s">
        <v>5</v>
      </c>
      <c r="C388" t="s">
        <v>5</v>
      </c>
      <c r="D388" t="s">
        <v>5</v>
      </c>
      <c r="E388" t="s">
        <v>5</v>
      </c>
      <c r="F388" t="s">
        <v>5</v>
      </c>
      <c r="G388" t="s">
        <v>5</v>
      </c>
      <c r="H388" t="s">
        <v>5</v>
      </c>
      <c r="I388" t="s">
        <v>5</v>
      </c>
      <c r="J388" t="s">
        <v>5</v>
      </c>
    </row>
    <row r="389" spans="1:10" x14ac:dyDescent="0.35">
      <c r="A389" t="s">
        <v>306</v>
      </c>
      <c r="B389" t="s">
        <v>5</v>
      </c>
      <c r="C389" t="s">
        <v>5</v>
      </c>
      <c r="D389" t="s">
        <v>5</v>
      </c>
      <c r="E389" t="s">
        <v>5</v>
      </c>
      <c r="F389" t="s">
        <v>5</v>
      </c>
      <c r="G389" t="s">
        <v>5</v>
      </c>
      <c r="H389" t="s">
        <v>5</v>
      </c>
      <c r="I389" t="s">
        <v>5</v>
      </c>
      <c r="J389" t="s">
        <v>5</v>
      </c>
    </row>
    <row r="390" spans="1:10" x14ac:dyDescent="0.35">
      <c r="A390" t="s">
        <v>307</v>
      </c>
      <c r="B390" t="s">
        <v>5</v>
      </c>
      <c r="C390" t="s">
        <v>5</v>
      </c>
      <c r="D390" t="s">
        <v>5</v>
      </c>
      <c r="E390" t="s">
        <v>5</v>
      </c>
      <c r="F390" t="s">
        <v>5</v>
      </c>
      <c r="G390" t="s">
        <v>5</v>
      </c>
      <c r="H390" t="s">
        <v>5</v>
      </c>
      <c r="I390" t="s">
        <v>5</v>
      </c>
      <c r="J390" t="s">
        <v>5</v>
      </c>
    </row>
    <row r="391" spans="1:10" x14ac:dyDescent="0.35">
      <c r="A391" t="s">
        <v>308</v>
      </c>
      <c r="B391" t="s">
        <v>5</v>
      </c>
      <c r="C391" t="s">
        <v>5</v>
      </c>
      <c r="D391" t="s">
        <v>5</v>
      </c>
      <c r="E391" t="s">
        <v>5</v>
      </c>
      <c r="F391" t="s">
        <v>5</v>
      </c>
      <c r="G391" t="s">
        <v>5</v>
      </c>
      <c r="H391" t="s">
        <v>5</v>
      </c>
      <c r="I391" t="s">
        <v>5</v>
      </c>
      <c r="J391" t="s">
        <v>5</v>
      </c>
    </row>
    <row r="392" spans="1:10" x14ac:dyDescent="0.35">
      <c r="A392" t="s">
        <v>309</v>
      </c>
      <c r="B392" t="s">
        <v>5</v>
      </c>
      <c r="C392" t="s">
        <v>5</v>
      </c>
      <c r="D392" t="s">
        <v>5</v>
      </c>
      <c r="E392" t="s">
        <v>5</v>
      </c>
      <c r="F392" t="s">
        <v>5</v>
      </c>
      <c r="G392" t="s">
        <v>5</v>
      </c>
      <c r="H392" t="s">
        <v>5</v>
      </c>
      <c r="I392" t="s">
        <v>5</v>
      </c>
      <c r="J392" t="s">
        <v>5</v>
      </c>
    </row>
    <row r="393" spans="1:10" x14ac:dyDescent="0.35">
      <c r="A393" t="s">
        <v>310</v>
      </c>
      <c r="B393" t="s">
        <v>5</v>
      </c>
      <c r="C393" t="s">
        <v>5</v>
      </c>
      <c r="D393" t="s">
        <v>5</v>
      </c>
      <c r="E393" t="s">
        <v>5</v>
      </c>
      <c r="F393" t="s">
        <v>5</v>
      </c>
      <c r="G393" t="s">
        <v>5</v>
      </c>
      <c r="H393" t="s">
        <v>5</v>
      </c>
      <c r="I393" t="s">
        <v>5</v>
      </c>
      <c r="J393" t="s">
        <v>5</v>
      </c>
    </row>
    <row r="394" spans="1:10" x14ac:dyDescent="0.35">
      <c r="A394" t="s">
        <v>311</v>
      </c>
      <c r="B394" t="s">
        <v>5</v>
      </c>
      <c r="C394" t="s">
        <v>5</v>
      </c>
      <c r="D394" t="s">
        <v>5</v>
      </c>
      <c r="E394" t="s">
        <v>5</v>
      </c>
      <c r="F394" t="s">
        <v>5</v>
      </c>
      <c r="G394" t="s">
        <v>5</v>
      </c>
      <c r="H394" t="s">
        <v>5</v>
      </c>
      <c r="I394" t="s">
        <v>5</v>
      </c>
      <c r="J394" t="s">
        <v>5</v>
      </c>
    </row>
    <row r="395" spans="1:10" x14ac:dyDescent="0.35">
      <c r="A395" t="s">
        <v>226</v>
      </c>
      <c r="B395" t="s">
        <v>5</v>
      </c>
      <c r="C395" t="s">
        <v>5</v>
      </c>
      <c r="D395" t="s">
        <v>5</v>
      </c>
      <c r="E395" t="s">
        <v>5</v>
      </c>
      <c r="F395" t="s">
        <v>5</v>
      </c>
      <c r="G395" t="s">
        <v>5</v>
      </c>
      <c r="H395" t="s">
        <v>5</v>
      </c>
      <c r="I395" t="s">
        <v>5</v>
      </c>
      <c r="J395" t="s">
        <v>5</v>
      </c>
    </row>
    <row r="396" spans="1:10" x14ac:dyDescent="0.35">
      <c r="A396" t="s">
        <v>312</v>
      </c>
      <c r="B396" t="s">
        <v>5</v>
      </c>
      <c r="C396" t="s">
        <v>5</v>
      </c>
      <c r="D396" t="s">
        <v>5</v>
      </c>
      <c r="E396" t="s">
        <v>5</v>
      </c>
      <c r="F396" t="s">
        <v>5</v>
      </c>
      <c r="G396" t="s">
        <v>5</v>
      </c>
      <c r="H396" t="s">
        <v>5</v>
      </c>
      <c r="I396" t="s">
        <v>5</v>
      </c>
      <c r="J396" t="s">
        <v>5</v>
      </c>
    </row>
    <row r="397" spans="1:10" x14ac:dyDescent="0.35">
      <c r="A397" t="s">
        <v>313</v>
      </c>
      <c r="B397" t="s">
        <v>5</v>
      </c>
      <c r="C397" t="s">
        <v>5</v>
      </c>
      <c r="D397" t="s">
        <v>5</v>
      </c>
      <c r="E397" t="s">
        <v>5</v>
      </c>
      <c r="F397" t="s">
        <v>5</v>
      </c>
      <c r="G397" t="s">
        <v>5</v>
      </c>
      <c r="H397" t="s">
        <v>5</v>
      </c>
      <c r="I397" t="s">
        <v>5</v>
      </c>
      <c r="J397" t="s">
        <v>5</v>
      </c>
    </row>
    <row r="398" spans="1:10" x14ac:dyDescent="0.35">
      <c r="A398" t="s">
        <v>314</v>
      </c>
      <c r="B398" t="s">
        <v>5</v>
      </c>
      <c r="C398" t="s">
        <v>5</v>
      </c>
      <c r="D398" t="s">
        <v>5</v>
      </c>
      <c r="E398" t="s">
        <v>5</v>
      </c>
      <c r="F398" t="s">
        <v>5</v>
      </c>
      <c r="G398" t="s">
        <v>5</v>
      </c>
      <c r="H398" t="s">
        <v>5</v>
      </c>
      <c r="I398" t="s">
        <v>5</v>
      </c>
      <c r="J398" t="s">
        <v>5</v>
      </c>
    </row>
    <row r="399" spans="1:10" x14ac:dyDescent="0.35">
      <c r="A399" t="s">
        <v>315</v>
      </c>
      <c r="B399" t="s">
        <v>5</v>
      </c>
      <c r="C399" t="s">
        <v>5</v>
      </c>
      <c r="D399" t="s">
        <v>5</v>
      </c>
      <c r="E399" t="s">
        <v>5</v>
      </c>
      <c r="F399" t="s">
        <v>5</v>
      </c>
      <c r="G399" t="s">
        <v>5</v>
      </c>
      <c r="H399" t="s">
        <v>5</v>
      </c>
      <c r="I399" t="s">
        <v>5</v>
      </c>
      <c r="J399" t="s">
        <v>5</v>
      </c>
    </row>
    <row r="400" spans="1:10" x14ac:dyDescent="0.35">
      <c r="A400" t="s">
        <v>316</v>
      </c>
      <c r="B400" t="s">
        <v>5</v>
      </c>
      <c r="C400" t="s">
        <v>5</v>
      </c>
      <c r="D400" t="s">
        <v>5</v>
      </c>
      <c r="E400" t="s">
        <v>5</v>
      </c>
      <c r="F400" t="s">
        <v>5</v>
      </c>
      <c r="G400" t="s">
        <v>5</v>
      </c>
      <c r="H400" t="s">
        <v>5</v>
      </c>
      <c r="I400" t="s">
        <v>5</v>
      </c>
      <c r="J400" t="s">
        <v>5</v>
      </c>
    </row>
    <row r="401" spans="1:10" x14ac:dyDescent="0.35">
      <c r="A401" t="s">
        <v>317</v>
      </c>
      <c r="B401" t="s">
        <v>5</v>
      </c>
      <c r="C401" t="s">
        <v>5</v>
      </c>
      <c r="D401" t="s">
        <v>5</v>
      </c>
      <c r="E401" t="s">
        <v>5</v>
      </c>
      <c r="F401" t="s">
        <v>5</v>
      </c>
      <c r="G401" t="s">
        <v>5</v>
      </c>
      <c r="H401" t="s">
        <v>5</v>
      </c>
      <c r="I401" t="s">
        <v>5</v>
      </c>
      <c r="J401" t="s">
        <v>5</v>
      </c>
    </row>
    <row r="402" spans="1:10" x14ac:dyDescent="0.35">
      <c r="A402" t="s">
        <v>318</v>
      </c>
      <c r="B402" t="s">
        <v>5</v>
      </c>
      <c r="C402" t="s">
        <v>5</v>
      </c>
      <c r="D402" t="s">
        <v>5</v>
      </c>
      <c r="E402" t="s">
        <v>5</v>
      </c>
      <c r="F402" t="s">
        <v>5</v>
      </c>
      <c r="G402" t="s">
        <v>5</v>
      </c>
      <c r="H402" t="s">
        <v>5</v>
      </c>
      <c r="I402" t="s">
        <v>5</v>
      </c>
      <c r="J402" t="s">
        <v>5</v>
      </c>
    </row>
    <row r="403" spans="1:10" x14ac:dyDescent="0.35">
      <c r="A403" t="s">
        <v>319</v>
      </c>
      <c r="B403" t="s">
        <v>5</v>
      </c>
      <c r="C403" t="s">
        <v>5</v>
      </c>
      <c r="D403" t="s">
        <v>5</v>
      </c>
      <c r="E403" t="s">
        <v>5</v>
      </c>
      <c r="F403" t="s">
        <v>5</v>
      </c>
      <c r="G403" t="s">
        <v>5</v>
      </c>
      <c r="H403" t="s">
        <v>5</v>
      </c>
      <c r="I403" t="s">
        <v>5</v>
      </c>
      <c r="J403" t="s">
        <v>5</v>
      </c>
    </row>
    <row r="404" spans="1:10" x14ac:dyDescent="0.35">
      <c r="A404" t="s">
        <v>320</v>
      </c>
      <c r="B404" t="s">
        <v>5</v>
      </c>
      <c r="C404" t="s">
        <v>5</v>
      </c>
      <c r="D404" t="s">
        <v>5</v>
      </c>
      <c r="E404" t="s">
        <v>5</v>
      </c>
      <c r="F404" t="s">
        <v>5</v>
      </c>
      <c r="G404" t="s">
        <v>5</v>
      </c>
      <c r="H404" t="s">
        <v>5</v>
      </c>
      <c r="I404" t="s">
        <v>5</v>
      </c>
      <c r="J404" t="s">
        <v>5</v>
      </c>
    </row>
    <row r="405" spans="1:10" x14ac:dyDescent="0.35">
      <c r="A405" t="s">
        <v>321</v>
      </c>
      <c r="B405" t="s">
        <v>5</v>
      </c>
      <c r="C405" t="s">
        <v>5</v>
      </c>
      <c r="D405" t="s">
        <v>5</v>
      </c>
      <c r="E405" t="s">
        <v>5</v>
      </c>
      <c r="F405" t="s">
        <v>5</v>
      </c>
      <c r="G405" t="s">
        <v>5</v>
      </c>
      <c r="H405" t="s">
        <v>5</v>
      </c>
      <c r="I405" t="s">
        <v>5</v>
      </c>
      <c r="J405" t="s">
        <v>5</v>
      </c>
    </row>
    <row r="406" spans="1:10" x14ac:dyDescent="0.35">
      <c r="A406" t="s">
        <v>322</v>
      </c>
      <c r="B406" t="s">
        <v>5</v>
      </c>
      <c r="C406" t="s">
        <v>5</v>
      </c>
      <c r="D406" t="s">
        <v>5</v>
      </c>
      <c r="E406" t="s">
        <v>5</v>
      </c>
      <c r="F406" t="s">
        <v>5</v>
      </c>
      <c r="G406" t="s">
        <v>5</v>
      </c>
      <c r="H406" t="s">
        <v>5</v>
      </c>
      <c r="I406" t="s">
        <v>5</v>
      </c>
      <c r="J406" t="s">
        <v>5</v>
      </c>
    </row>
    <row r="407" spans="1:10" x14ac:dyDescent="0.35">
      <c r="A407" t="s">
        <v>323</v>
      </c>
      <c r="B407" t="s">
        <v>5</v>
      </c>
      <c r="C407" t="s">
        <v>5</v>
      </c>
      <c r="D407" t="s">
        <v>5</v>
      </c>
      <c r="E407" t="s">
        <v>5</v>
      </c>
      <c r="F407" t="s">
        <v>5</v>
      </c>
      <c r="G407" t="s">
        <v>5</v>
      </c>
      <c r="H407" t="s">
        <v>5</v>
      </c>
      <c r="I407" t="s">
        <v>5</v>
      </c>
      <c r="J407" t="s">
        <v>5</v>
      </c>
    </row>
    <row r="408" spans="1:10" x14ac:dyDescent="0.35">
      <c r="A408" t="s">
        <v>324</v>
      </c>
      <c r="B408" t="s">
        <v>5</v>
      </c>
      <c r="C408" t="s">
        <v>5</v>
      </c>
      <c r="D408" t="s">
        <v>5</v>
      </c>
      <c r="E408" t="s">
        <v>5</v>
      </c>
      <c r="F408" t="s">
        <v>5</v>
      </c>
      <c r="G408" t="s">
        <v>5</v>
      </c>
      <c r="H408" t="s">
        <v>5</v>
      </c>
      <c r="I408" t="s">
        <v>5</v>
      </c>
      <c r="J408" t="s">
        <v>5</v>
      </c>
    </row>
    <row r="409" spans="1:10" x14ac:dyDescent="0.35">
      <c r="A409" t="s">
        <v>325</v>
      </c>
      <c r="B409" t="s">
        <v>5</v>
      </c>
      <c r="C409" t="s">
        <v>5</v>
      </c>
      <c r="D409" t="s">
        <v>5</v>
      </c>
      <c r="E409" t="s">
        <v>5</v>
      </c>
      <c r="F409" t="s">
        <v>5</v>
      </c>
      <c r="G409" t="s">
        <v>5</v>
      </c>
      <c r="H409" t="s">
        <v>5</v>
      </c>
      <c r="I409" t="s">
        <v>5</v>
      </c>
      <c r="J409" t="s">
        <v>5</v>
      </c>
    </row>
    <row r="410" spans="1:10" x14ac:dyDescent="0.35">
      <c r="A410" t="s">
        <v>326</v>
      </c>
      <c r="B410" t="s">
        <v>5</v>
      </c>
      <c r="C410" t="s">
        <v>5</v>
      </c>
      <c r="D410" t="s">
        <v>5</v>
      </c>
      <c r="E410" t="s">
        <v>5</v>
      </c>
      <c r="F410" t="s">
        <v>5</v>
      </c>
      <c r="G410" t="s">
        <v>5</v>
      </c>
      <c r="H410" t="s">
        <v>5</v>
      </c>
      <c r="I410" t="s">
        <v>5</v>
      </c>
      <c r="J410" t="s">
        <v>5</v>
      </c>
    </row>
    <row r="411" spans="1:10" x14ac:dyDescent="0.35">
      <c r="A411" t="s">
        <v>327</v>
      </c>
      <c r="B411" t="s">
        <v>5</v>
      </c>
      <c r="C411" t="s">
        <v>5</v>
      </c>
      <c r="D411" t="s">
        <v>5</v>
      </c>
      <c r="E411" t="s">
        <v>5</v>
      </c>
      <c r="F411" t="s">
        <v>5</v>
      </c>
      <c r="G411" t="s">
        <v>5</v>
      </c>
      <c r="H411" t="s">
        <v>5</v>
      </c>
      <c r="I411" t="s">
        <v>5</v>
      </c>
      <c r="J411" t="s">
        <v>5</v>
      </c>
    </row>
    <row r="412" spans="1:10" x14ac:dyDescent="0.35">
      <c r="A412" t="s">
        <v>328</v>
      </c>
      <c r="B412" t="s">
        <v>5</v>
      </c>
      <c r="C412" t="s">
        <v>5</v>
      </c>
      <c r="D412" t="s">
        <v>5</v>
      </c>
      <c r="E412" t="s">
        <v>5</v>
      </c>
      <c r="F412" t="s">
        <v>5</v>
      </c>
      <c r="G412" t="s">
        <v>5</v>
      </c>
      <c r="H412" t="s">
        <v>5</v>
      </c>
      <c r="I412" t="s">
        <v>5</v>
      </c>
      <c r="J412" t="s">
        <v>5</v>
      </c>
    </row>
    <row r="413" spans="1:10" x14ac:dyDescent="0.35">
      <c r="A413" t="s">
        <v>329</v>
      </c>
      <c r="B413" t="s">
        <v>5</v>
      </c>
      <c r="C413" t="s">
        <v>5</v>
      </c>
      <c r="D413" t="s">
        <v>5</v>
      </c>
      <c r="E413" t="s">
        <v>5</v>
      </c>
      <c r="F413" t="s">
        <v>5</v>
      </c>
      <c r="G413" t="s">
        <v>5</v>
      </c>
      <c r="H413" t="s">
        <v>5</v>
      </c>
      <c r="I413" t="s">
        <v>5</v>
      </c>
      <c r="J413" t="s">
        <v>5</v>
      </c>
    </row>
    <row r="414" spans="1:10" x14ac:dyDescent="0.35">
      <c r="A414" t="s">
        <v>330</v>
      </c>
      <c r="B414" t="s">
        <v>5</v>
      </c>
      <c r="C414" t="s">
        <v>5</v>
      </c>
      <c r="D414" t="s">
        <v>5</v>
      </c>
      <c r="E414" t="s">
        <v>5</v>
      </c>
      <c r="F414" t="s">
        <v>5</v>
      </c>
      <c r="G414" t="s">
        <v>5</v>
      </c>
      <c r="H414" t="s">
        <v>5</v>
      </c>
      <c r="I414" t="s">
        <v>5</v>
      </c>
      <c r="J414" t="s">
        <v>5</v>
      </c>
    </row>
    <row r="415" spans="1:10" x14ac:dyDescent="0.35">
      <c r="A415" t="s">
        <v>331</v>
      </c>
      <c r="B415" t="s">
        <v>5</v>
      </c>
      <c r="C415" t="s">
        <v>5</v>
      </c>
      <c r="D415" t="s">
        <v>5</v>
      </c>
      <c r="E415" t="s">
        <v>5</v>
      </c>
      <c r="F415" t="s">
        <v>5</v>
      </c>
      <c r="G415" t="s">
        <v>5</v>
      </c>
      <c r="H415" t="s">
        <v>5</v>
      </c>
      <c r="I415" t="s">
        <v>5</v>
      </c>
      <c r="J415" t="s">
        <v>5</v>
      </c>
    </row>
    <row r="416" spans="1:10" x14ac:dyDescent="0.35">
      <c r="A416" t="s">
        <v>332</v>
      </c>
      <c r="B416" t="s">
        <v>5</v>
      </c>
      <c r="C416" t="s">
        <v>5</v>
      </c>
      <c r="D416" t="s">
        <v>5</v>
      </c>
      <c r="E416" t="s">
        <v>5</v>
      </c>
      <c r="F416" t="s">
        <v>5</v>
      </c>
      <c r="G416" t="s">
        <v>5</v>
      </c>
      <c r="H416" t="s">
        <v>5</v>
      </c>
      <c r="I416" t="s">
        <v>5</v>
      </c>
      <c r="J416" t="s">
        <v>5</v>
      </c>
    </row>
    <row r="417" spans="1:10" x14ac:dyDescent="0.35">
      <c r="A417" t="s">
        <v>333</v>
      </c>
      <c r="B417" t="s">
        <v>5</v>
      </c>
      <c r="C417" t="s">
        <v>5</v>
      </c>
      <c r="D417" t="s">
        <v>5</v>
      </c>
      <c r="E417" t="s">
        <v>5</v>
      </c>
      <c r="F417" t="s">
        <v>5</v>
      </c>
      <c r="G417" t="s">
        <v>5</v>
      </c>
      <c r="H417" t="s">
        <v>5</v>
      </c>
      <c r="I417" t="s">
        <v>5</v>
      </c>
      <c r="J417" t="s">
        <v>5</v>
      </c>
    </row>
    <row r="418" spans="1:10" x14ac:dyDescent="0.35">
      <c r="A418" t="s">
        <v>334</v>
      </c>
      <c r="B418" t="s">
        <v>5</v>
      </c>
      <c r="C418" t="s">
        <v>5</v>
      </c>
      <c r="D418" t="s">
        <v>5</v>
      </c>
      <c r="E418" t="s">
        <v>5</v>
      </c>
      <c r="F418" t="s">
        <v>5</v>
      </c>
      <c r="G418" t="s">
        <v>5</v>
      </c>
      <c r="H418" t="s">
        <v>5</v>
      </c>
      <c r="I418" t="s">
        <v>5</v>
      </c>
      <c r="J418" t="s">
        <v>5</v>
      </c>
    </row>
    <row r="419" spans="1:10" x14ac:dyDescent="0.35">
      <c r="A419" t="s">
        <v>335</v>
      </c>
      <c r="B419" t="s">
        <v>5</v>
      </c>
      <c r="C419" t="s">
        <v>5</v>
      </c>
      <c r="D419" t="s">
        <v>5</v>
      </c>
      <c r="E419" t="s">
        <v>5</v>
      </c>
      <c r="F419" t="s">
        <v>5</v>
      </c>
      <c r="G419" t="s">
        <v>5</v>
      </c>
      <c r="H419" t="s">
        <v>5</v>
      </c>
      <c r="I419" t="s">
        <v>5</v>
      </c>
      <c r="J419" t="s">
        <v>5</v>
      </c>
    </row>
    <row r="421" spans="1:10" x14ac:dyDescent="0.35">
      <c r="A421" t="s">
        <v>336</v>
      </c>
    </row>
    <row r="422" spans="1:10" x14ac:dyDescent="0.35">
      <c r="A422" t="s">
        <v>337</v>
      </c>
      <c r="B422">
        <v>31764</v>
      </c>
      <c r="C422">
        <v>31764</v>
      </c>
      <c r="D422">
        <v>51666</v>
      </c>
      <c r="E422">
        <v>51666</v>
      </c>
      <c r="F422">
        <v>51666</v>
      </c>
      <c r="G422">
        <v>61767</v>
      </c>
      <c r="H422">
        <v>61767</v>
      </c>
      <c r="I422">
        <v>61767</v>
      </c>
      <c r="J422">
        <v>61767</v>
      </c>
    </row>
    <row r="424" spans="1:10" x14ac:dyDescent="0.35">
      <c r="A424" t="s">
        <v>3</v>
      </c>
    </row>
    <row r="425" spans="1:10" x14ac:dyDescent="0.35">
      <c r="A425" t="s">
        <v>338</v>
      </c>
      <c r="B425" s="1">
        <v>43921</v>
      </c>
      <c r="C425" s="1">
        <v>44012</v>
      </c>
      <c r="D425" s="1">
        <v>44104</v>
      </c>
      <c r="E425" s="1">
        <v>44196</v>
      </c>
      <c r="F425" s="1">
        <v>44286</v>
      </c>
      <c r="G425" s="1">
        <v>44377</v>
      </c>
      <c r="H425" s="1">
        <v>44469</v>
      </c>
      <c r="I425" s="1">
        <v>44561</v>
      </c>
      <c r="J425" s="1">
        <v>44651</v>
      </c>
    </row>
    <row r="426" spans="1:10" x14ac:dyDescent="0.35">
      <c r="A426" t="s">
        <v>339</v>
      </c>
      <c r="B426" s="1">
        <v>43921</v>
      </c>
      <c r="C426" s="1">
        <v>44012</v>
      </c>
      <c r="D426" s="1">
        <v>44104</v>
      </c>
      <c r="E426" s="1">
        <v>44196</v>
      </c>
      <c r="F426" s="1">
        <v>44286</v>
      </c>
      <c r="G426" s="1">
        <v>44377</v>
      </c>
      <c r="H426" s="1">
        <v>44469</v>
      </c>
      <c r="I426" s="1">
        <v>44561</v>
      </c>
      <c r="J426" s="1">
        <v>44651</v>
      </c>
    </row>
    <row r="427" spans="1:10" x14ac:dyDescent="0.35">
      <c r="A427" t="s">
        <v>340</v>
      </c>
      <c r="B427" s="1">
        <v>43980</v>
      </c>
      <c r="C427" s="1">
        <v>44054</v>
      </c>
      <c r="D427" s="1">
        <v>44146</v>
      </c>
      <c r="E427" s="1">
        <v>44257</v>
      </c>
      <c r="F427" s="1">
        <v>44327</v>
      </c>
      <c r="G427" s="1">
        <v>44418</v>
      </c>
      <c r="H427" s="1">
        <v>44509</v>
      </c>
      <c r="I427" s="1">
        <v>44615</v>
      </c>
      <c r="J427" s="1">
        <v>44692</v>
      </c>
    </row>
    <row r="428" spans="1:10" x14ac:dyDescent="0.35">
      <c r="A428" t="s">
        <v>341</v>
      </c>
      <c r="B428" s="1">
        <v>43980</v>
      </c>
      <c r="C428" s="1">
        <v>44055</v>
      </c>
      <c r="D428" s="1">
        <v>44146</v>
      </c>
      <c r="E428" s="1">
        <v>44258</v>
      </c>
      <c r="F428" s="1">
        <v>44328</v>
      </c>
      <c r="G428" s="1">
        <v>44419</v>
      </c>
      <c r="H428" s="1">
        <v>44510</v>
      </c>
      <c r="I428" s="1">
        <v>44615</v>
      </c>
      <c r="J428" s="1">
        <v>44693</v>
      </c>
    </row>
    <row r="429" spans="1:10" x14ac:dyDescent="0.35">
      <c r="A429" t="s">
        <v>342</v>
      </c>
      <c r="B429" t="s">
        <v>343</v>
      </c>
      <c r="C429" t="s">
        <v>343</v>
      </c>
      <c r="D429" t="s">
        <v>343</v>
      </c>
      <c r="E429" t="s">
        <v>343</v>
      </c>
      <c r="F429" t="s">
        <v>343</v>
      </c>
      <c r="G429" t="s">
        <v>343</v>
      </c>
      <c r="H429" t="s">
        <v>343</v>
      </c>
      <c r="I429" t="s">
        <v>343</v>
      </c>
      <c r="J429" t="s">
        <v>343</v>
      </c>
    </row>
    <row r="430" spans="1:10" x14ac:dyDescent="0.35">
      <c r="A430" t="s">
        <v>344</v>
      </c>
      <c r="B430" t="s">
        <v>345</v>
      </c>
      <c r="C430" t="s">
        <v>345</v>
      </c>
      <c r="D430" t="s">
        <v>345</v>
      </c>
      <c r="E430" t="s">
        <v>345</v>
      </c>
      <c r="F430" t="s">
        <v>345</v>
      </c>
      <c r="G430" t="s">
        <v>345</v>
      </c>
      <c r="H430" t="s">
        <v>345</v>
      </c>
      <c r="I430" t="s">
        <v>345</v>
      </c>
      <c r="J430" t="s">
        <v>345</v>
      </c>
    </row>
    <row r="431" spans="1:10" x14ac:dyDescent="0.35">
      <c r="A431" t="s">
        <v>4</v>
      </c>
      <c r="B431" t="s">
        <v>6</v>
      </c>
      <c r="C431" t="s">
        <v>6</v>
      </c>
      <c r="D431" t="s">
        <v>6</v>
      </c>
      <c r="E431" t="s">
        <v>6</v>
      </c>
      <c r="F431" t="s">
        <v>6</v>
      </c>
      <c r="G431" t="s">
        <v>6</v>
      </c>
      <c r="H431" t="s">
        <v>6</v>
      </c>
      <c r="I431" t="s">
        <v>6</v>
      </c>
      <c r="J431" t="s">
        <v>6</v>
      </c>
    </row>
    <row r="432" spans="1:10" x14ac:dyDescent="0.35">
      <c r="A432" t="s">
        <v>2</v>
      </c>
      <c r="B432" t="s">
        <v>346</v>
      </c>
      <c r="C432" t="s">
        <v>346</v>
      </c>
      <c r="D432" t="s">
        <v>346</v>
      </c>
      <c r="E432" t="s">
        <v>346</v>
      </c>
      <c r="F432" t="s">
        <v>346</v>
      </c>
      <c r="G432" t="s">
        <v>346</v>
      </c>
      <c r="H432" t="s">
        <v>346</v>
      </c>
      <c r="I432" t="s">
        <v>346</v>
      </c>
      <c r="J432" t="s">
        <v>346</v>
      </c>
    </row>
    <row r="433" spans="1:10" x14ac:dyDescent="0.35">
      <c r="A433" t="s">
        <v>0</v>
      </c>
      <c r="B433" t="s">
        <v>1</v>
      </c>
      <c r="C433" t="s">
        <v>1</v>
      </c>
      <c r="D433" t="s">
        <v>1</v>
      </c>
      <c r="E433" t="s">
        <v>1</v>
      </c>
      <c r="F433" t="s">
        <v>1</v>
      </c>
      <c r="G433" t="s">
        <v>1</v>
      </c>
      <c r="H433" t="s">
        <v>1</v>
      </c>
      <c r="I433" t="s">
        <v>1</v>
      </c>
      <c r="J433" t="s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48"/>
  <sheetViews>
    <sheetView topLeftCell="A27" zoomScale="90" zoomScaleNormal="90" workbookViewId="0">
      <pane xSplit="2" topLeftCell="C1" activePane="topRight" state="frozen"/>
      <selection pane="topRight" activeCell="I43" sqref="I43"/>
    </sheetView>
  </sheetViews>
  <sheetFormatPr defaultRowHeight="14.5" x14ac:dyDescent="0.35"/>
  <cols>
    <col min="2" max="2" width="29.7265625" bestFit="1" customWidth="1"/>
    <col min="3" max="3" width="12" bestFit="1" customWidth="1"/>
    <col min="4" max="5" width="12.453125" bestFit="1" customWidth="1"/>
    <col min="6" max="7" width="11.54296875" bestFit="1" customWidth="1"/>
    <col min="8" max="9" width="12" bestFit="1" customWidth="1"/>
    <col min="10" max="10" width="11.7265625" bestFit="1" customWidth="1"/>
    <col min="11" max="11" width="12.54296875" bestFit="1" customWidth="1"/>
    <col min="13" max="18" width="11.54296875" bestFit="1" customWidth="1"/>
    <col min="20" max="25" width="11.54296875" bestFit="1" customWidth="1"/>
  </cols>
  <sheetData>
    <row r="1" spans="2:25" x14ac:dyDescent="0.35">
      <c r="B1" s="3" t="s">
        <v>347</v>
      </c>
      <c r="C1" s="1">
        <v>43921</v>
      </c>
      <c r="D1" s="1">
        <v>44012</v>
      </c>
      <c r="E1" s="1">
        <v>44104</v>
      </c>
      <c r="F1" s="1">
        <v>44196</v>
      </c>
      <c r="G1" s="1">
        <v>44286</v>
      </c>
      <c r="H1" s="1">
        <v>44377</v>
      </c>
      <c r="I1" s="1">
        <v>44469</v>
      </c>
      <c r="J1" s="1">
        <v>44561</v>
      </c>
      <c r="K1" s="1">
        <v>44651</v>
      </c>
    </row>
    <row r="2" spans="2:25" x14ac:dyDescent="0.35">
      <c r="B2" s="7" t="s">
        <v>349</v>
      </c>
      <c r="C2" s="11">
        <f>C3+C9</f>
        <v>552460</v>
      </c>
      <c r="D2" s="11">
        <f t="shared" ref="D2:K2" si="0">D3+D9</f>
        <v>589770</v>
      </c>
      <c r="E2" s="11">
        <f t="shared" si="0"/>
        <v>623654</v>
      </c>
      <c r="F2" s="11">
        <f t="shared" si="0"/>
        <v>745268</v>
      </c>
      <c r="G2" s="11">
        <f t="shared" si="0"/>
        <v>833954</v>
      </c>
      <c r="H2" s="11">
        <f t="shared" si="0"/>
        <v>894161</v>
      </c>
      <c r="I2" s="11">
        <f t="shared" si="0"/>
        <v>976837</v>
      </c>
      <c r="J2" s="11">
        <f t="shared" si="0"/>
        <v>1011931</v>
      </c>
      <c r="K2" s="11">
        <f t="shared" si="0"/>
        <v>1066419</v>
      </c>
      <c r="M2" t="s">
        <v>416</v>
      </c>
      <c r="T2" t="s">
        <v>417</v>
      </c>
    </row>
    <row r="3" spans="2:25" x14ac:dyDescent="0.35">
      <c r="B3" s="7" t="s">
        <v>11</v>
      </c>
      <c r="C3" s="11">
        <f>SUM(C4:C8)</f>
        <v>245358</v>
      </c>
      <c r="D3" s="11">
        <f t="shared" ref="D3:K3" si="1">SUM(D4:D8)</f>
        <v>264784</v>
      </c>
      <c r="E3" s="11">
        <f t="shared" si="1"/>
        <v>301763</v>
      </c>
      <c r="F3" s="11">
        <f t="shared" si="1"/>
        <v>486081</v>
      </c>
      <c r="G3" s="11">
        <f t="shared" si="1"/>
        <v>569804</v>
      </c>
      <c r="H3" s="11">
        <f t="shared" si="1"/>
        <v>621361</v>
      </c>
      <c r="I3" s="11">
        <f t="shared" si="1"/>
        <v>707065</v>
      </c>
      <c r="J3" s="11">
        <f t="shared" si="1"/>
        <v>740202</v>
      </c>
      <c r="K3" s="11">
        <f t="shared" si="1"/>
        <v>779841</v>
      </c>
      <c r="L3" s="1"/>
      <c r="M3" s="1">
        <v>44196</v>
      </c>
      <c r="N3" s="1">
        <v>44286</v>
      </c>
      <c r="O3" s="1">
        <v>44377</v>
      </c>
      <c r="P3" s="1">
        <v>44469</v>
      </c>
      <c r="Q3" s="1">
        <v>44561</v>
      </c>
      <c r="R3" s="1">
        <v>44651</v>
      </c>
      <c r="T3" s="1">
        <v>44196</v>
      </c>
      <c r="U3" s="1">
        <v>44286</v>
      </c>
      <c r="V3" s="1">
        <v>44377</v>
      </c>
      <c r="W3" s="1">
        <v>44469</v>
      </c>
      <c r="X3" s="1">
        <v>44561</v>
      </c>
      <c r="Y3" s="1">
        <v>44651</v>
      </c>
    </row>
    <row r="4" spans="2:25" x14ac:dyDescent="0.35">
      <c r="B4" t="s">
        <v>12</v>
      </c>
      <c r="C4" s="12">
        <f>'DCs completas'!B9</f>
        <v>10866</v>
      </c>
      <c r="D4" s="12">
        <f>'DCs completas'!C9</f>
        <v>34862</v>
      </c>
      <c r="E4" s="12">
        <f>'DCs completas'!D9</f>
        <v>58877</v>
      </c>
      <c r="F4" s="12">
        <f>'DCs completas'!E9</f>
        <v>81175</v>
      </c>
      <c r="G4" s="12">
        <f>'DCs completas'!F9</f>
        <v>216333</v>
      </c>
      <c r="H4" s="12">
        <f>'DCs completas'!G9</f>
        <v>196650</v>
      </c>
      <c r="I4" s="12">
        <f>'DCs completas'!H9</f>
        <v>259344</v>
      </c>
      <c r="J4" s="12">
        <f>'DCs completas'!I9</f>
        <v>218864</v>
      </c>
      <c r="K4" s="12">
        <f>'DCs completas'!J9</f>
        <v>236724</v>
      </c>
      <c r="M4" s="31">
        <f>(F4-$E4)/$E4</f>
        <v>0.37872174193657965</v>
      </c>
      <c r="N4" s="31">
        <f t="shared" ref="N4:N8" si="2">(G4-$E4)/$E4</f>
        <v>2.6743210421726649</v>
      </c>
      <c r="O4" s="31">
        <f t="shared" ref="O4:O8" si="3">(H4-$E4)/$E4</f>
        <v>2.3400139273400478</v>
      </c>
      <c r="P4" s="31">
        <f t="shared" ref="P4:P8" si="4">(I4-$E4)/$E4</f>
        <v>3.4048439968069024</v>
      </c>
      <c r="Q4" s="31">
        <f t="shared" ref="Q4:Q8" si="5">(J4-$E4)/$E4</f>
        <v>2.71730896614977</v>
      </c>
      <c r="R4" s="31">
        <f t="shared" ref="R4:R8" si="6">(K4-$E4)/$E4</f>
        <v>3.0206532262173682</v>
      </c>
      <c r="T4" s="31">
        <f>F4/F$3</f>
        <v>0.166998915818557</v>
      </c>
      <c r="U4" s="31">
        <f>G4/G$3</f>
        <v>0.37966212943398081</v>
      </c>
      <c r="V4" s="31">
        <f t="shared" ref="V4:V8" si="7">H4/H$3</f>
        <v>0.31648268880731167</v>
      </c>
      <c r="W4" s="31">
        <f t="shared" ref="W4:W8" si="8">I4/I$3</f>
        <v>0.36678947480076091</v>
      </c>
      <c r="X4" s="31">
        <f t="shared" ref="X4:X8" si="9">J4/J$3</f>
        <v>0.29568144911794347</v>
      </c>
      <c r="Y4" s="31">
        <f t="shared" ref="Y4:Y8" si="10">K4/K$3</f>
        <v>0.30355418604561701</v>
      </c>
    </row>
    <row r="5" spans="2:25" x14ac:dyDescent="0.35">
      <c r="B5" t="s">
        <v>21</v>
      </c>
      <c r="C5" s="12">
        <f>'DCs completas'!B18</f>
        <v>66616</v>
      </c>
      <c r="D5" s="12">
        <f>'DCs completas'!C18</f>
        <v>95780</v>
      </c>
      <c r="E5" s="12">
        <f>'DCs completas'!D18</f>
        <v>97323</v>
      </c>
      <c r="F5" s="12">
        <f>'DCs completas'!E18</f>
        <v>89938</v>
      </c>
      <c r="G5" s="12">
        <f>'DCs completas'!F18</f>
        <v>124391</v>
      </c>
      <c r="H5" s="12">
        <f>'DCs completas'!G18</f>
        <v>157459</v>
      </c>
      <c r="I5" s="12">
        <f>'DCs completas'!H18</f>
        <v>132017</v>
      </c>
      <c r="J5" s="12">
        <f>'DCs completas'!I18</f>
        <v>153229</v>
      </c>
      <c r="K5" s="12">
        <f>'DCs completas'!J18</f>
        <v>163017</v>
      </c>
      <c r="M5" s="16">
        <f t="shared" ref="M5:M8" si="11">(F5-$E5)/$E5</f>
        <v>-7.5881343567296533E-2</v>
      </c>
      <c r="N5" s="16">
        <f t="shared" si="2"/>
        <v>0.27812541742445257</v>
      </c>
      <c r="O5" s="16">
        <f t="shared" si="3"/>
        <v>0.61790121554000599</v>
      </c>
      <c r="P5" s="16">
        <f t="shared" si="4"/>
        <v>0.35648305128284169</v>
      </c>
      <c r="Q5" s="16">
        <f t="shared" si="5"/>
        <v>0.57443769715277992</v>
      </c>
      <c r="R5" s="16">
        <f t="shared" si="6"/>
        <v>0.67501001818686235</v>
      </c>
      <c r="T5" s="16">
        <f>F5/$F$3</f>
        <v>0.1850267753728288</v>
      </c>
      <c r="U5" s="16">
        <f t="shared" ref="U5:U8" si="12">G5/G$3</f>
        <v>0.21830489080455737</v>
      </c>
      <c r="V5" s="16">
        <f t="shared" si="7"/>
        <v>0.25340985353120005</v>
      </c>
      <c r="W5" s="16">
        <f t="shared" si="8"/>
        <v>0.18671126416948935</v>
      </c>
      <c r="X5" s="16">
        <f t="shared" si="9"/>
        <v>0.20700970816074532</v>
      </c>
      <c r="Y5" s="16">
        <f t="shared" si="10"/>
        <v>0.20903876559452503</v>
      </c>
    </row>
    <row r="6" spans="2:25" x14ac:dyDescent="0.35">
      <c r="B6" t="s">
        <v>24</v>
      </c>
      <c r="C6" s="12">
        <f>'DCs completas'!B21</f>
        <v>101049</v>
      </c>
      <c r="D6" s="12">
        <f>'DCs completas'!C21</f>
        <v>57321</v>
      </c>
      <c r="E6" s="12">
        <f>'DCs completas'!D21</f>
        <v>57224</v>
      </c>
      <c r="F6" s="12">
        <f>'DCs completas'!E21</f>
        <v>73470</v>
      </c>
      <c r="G6" s="12">
        <f>'DCs completas'!F21</f>
        <v>86715</v>
      </c>
      <c r="H6" s="12">
        <f>'DCs completas'!G21</f>
        <v>104327</v>
      </c>
      <c r="I6" s="12">
        <f>'DCs completas'!H21</f>
        <v>136870</v>
      </c>
      <c r="J6" s="12">
        <f>'DCs completas'!I21</f>
        <v>185268</v>
      </c>
      <c r="K6" s="12">
        <f>'DCs completas'!J21</f>
        <v>213481</v>
      </c>
      <c r="M6" s="31">
        <f t="shared" si="11"/>
        <v>0.28390185935970919</v>
      </c>
      <c r="N6" s="31">
        <f t="shared" si="2"/>
        <v>0.51536068782329092</v>
      </c>
      <c r="O6" s="31">
        <f t="shared" si="3"/>
        <v>0.82313365021669227</v>
      </c>
      <c r="P6" s="31">
        <f t="shared" si="4"/>
        <v>1.3918286033831959</v>
      </c>
      <c r="Q6" s="31">
        <f t="shared" si="5"/>
        <v>2.2375926184817558</v>
      </c>
      <c r="R6" s="31">
        <f t="shared" si="6"/>
        <v>2.7306200195722075</v>
      </c>
      <c r="T6" s="31">
        <f>F6/$F$3</f>
        <v>0.15114764823146759</v>
      </c>
      <c r="U6" s="31">
        <f t="shared" si="12"/>
        <v>0.1521839088528687</v>
      </c>
      <c r="V6" s="31">
        <f t="shared" si="7"/>
        <v>0.16790078553369137</v>
      </c>
      <c r="W6" s="31">
        <f t="shared" si="8"/>
        <v>0.19357484813984571</v>
      </c>
      <c r="X6" s="31">
        <f t="shared" si="9"/>
        <v>0.25029383870889299</v>
      </c>
      <c r="Y6" s="31">
        <f t="shared" si="10"/>
        <v>0.27374939250436947</v>
      </c>
    </row>
    <row r="7" spans="2:25" x14ac:dyDescent="0.35">
      <c r="B7" t="s">
        <v>26</v>
      </c>
      <c r="C7" s="12">
        <f>'DCs completas'!B23</f>
        <v>28106</v>
      </c>
      <c r="D7" s="12">
        <f>'DCs completas'!C23</f>
        <v>34308</v>
      </c>
      <c r="E7" s="12">
        <f>'DCs completas'!D23</f>
        <v>36200</v>
      </c>
      <c r="F7" s="12">
        <f>'DCs completas'!E23</f>
        <v>88986</v>
      </c>
      <c r="G7" s="12">
        <f>'DCs completas'!F23</f>
        <v>92840</v>
      </c>
      <c r="H7" s="12">
        <f>'DCs completas'!G23</f>
        <v>104575</v>
      </c>
      <c r="I7" s="12">
        <f>'DCs completas'!H23</f>
        <v>120990</v>
      </c>
      <c r="J7" s="12">
        <f>'DCs completas'!I23</f>
        <v>126392</v>
      </c>
      <c r="K7" s="12">
        <f>'DCs completas'!J23</f>
        <v>117575</v>
      </c>
      <c r="M7" s="31">
        <f t="shared" si="11"/>
        <v>1.4581767955801106</v>
      </c>
      <c r="N7" s="31">
        <f t="shared" si="2"/>
        <v>1.5646408839779005</v>
      </c>
      <c r="O7" s="31">
        <f t="shared" si="3"/>
        <v>1.8888121546961325</v>
      </c>
      <c r="P7" s="31">
        <f t="shared" si="4"/>
        <v>2.3422651933701659</v>
      </c>
      <c r="Q7" s="31">
        <f t="shared" si="5"/>
        <v>2.4914917127071825</v>
      </c>
      <c r="R7" s="31">
        <f t="shared" si="6"/>
        <v>2.2479281767955803</v>
      </c>
      <c r="T7" s="16">
        <f>F7/$F$3</f>
        <v>0.18306825405642269</v>
      </c>
      <c r="U7" s="16">
        <f t="shared" si="12"/>
        <v>0.16293321914202077</v>
      </c>
      <c r="V7" s="16">
        <f t="shared" si="7"/>
        <v>0.16829990939244657</v>
      </c>
      <c r="W7" s="16">
        <f t="shared" si="8"/>
        <v>0.17111580972046417</v>
      </c>
      <c r="X7" s="16">
        <f t="shared" si="9"/>
        <v>0.1707533889397759</v>
      </c>
      <c r="Y7" s="16">
        <f t="shared" si="10"/>
        <v>0.15076791294635702</v>
      </c>
    </row>
    <row r="8" spans="2:25" x14ac:dyDescent="0.35">
      <c r="B8" t="s">
        <v>29</v>
      </c>
      <c r="C8" s="12">
        <f>'DCs completas'!B26</f>
        <v>38721</v>
      </c>
      <c r="D8" s="12">
        <f>'DCs completas'!C26</f>
        <v>42513</v>
      </c>
      <c r="E8" s="12">
        <f>'DCs completas'!D26</f>
        <v>52139</v>
      </c>
      <c r="F8" s="12">
        <f>'DCs completas'!E26</f>
        <v>152512</v>
      </c>
      <c r="G8" s="12">
        <f>'DCs completas'!F26</f>
        <v>49525</v>
      </c>
      <c r="H8" s="12">
        <f>'DCs completas'!G26</f>
        <v>58350</v>
      </c>
      <c r="I8" s="12">
        <f>'DCs completas'!H26</f>
        <v>57844</v>
      </c>
      <c r="J8" s="12">
        <f>'DCs completas'!I26</f>
        <v>56449</v>
      </c>
      <c r="K8" s="12">
        <f>'DCs completas'!J26</f>
        <v>49044</v>
      </c>
      <c r="M8" s="16">
        <f t="shared" si="11"/>
        <v>1.9251040487926505</v>
      </c>
      <c r="N8" s="16">
        <f t="shared" si="2"/>
        <v>-5.0135215481693168E-2</v>
      </c>
      <c r="O8" s="16">
        <f t="shared" si="3"/>
        <v>0.11912388039663208</v>
      </c>
      <c r="P8" s="16">
        <f t="shared" si="4"/>
        <v>0.10941905291624313</v>
      </c>
      <c r="Q8" s="16">
        <f t="shared" si="5"/>
        <v>8.266364909185063E-2</v>
      </c>
      <c r="R8" s="16">
        <f t="shared" si="6"/>
        <v>-5.9360555438347493E-2</v>
      </c>
      <c r="T8" s="16">
        <f>F8/$F$3</f>
        <v>0.3137584065207239</v>
      </c>
      <c r="U8" s="16">
        <f t="shared" si="12"/>
        <v>8.6915851766572363E-2</v>
      </c>
      <c r="V8" s="16">
        <f t="shared" si="7"/>
        <v>9.3906762735350299E-2</v>
      </c>
      <c r="W8" s="16">
        <f t="shared" si="8"/>
        <v>8.1808603169439872E-2</v>
      </c>
      <c r="X8" s="16">
        <f t="shared" si="9"/>
        <v>7.6261615072642328E-2</v>
      </c>
      <c r="Y8" s="16">
        <f t="shared" si="10"/>
        <v>6.2889742909131477E-2</v>
      </c>
    </row>
    <row r="9" spans="2:25" x14ac:dyDescent="0.35">
      <c r="B9" s="7" t="s">
        <v>33</v>
      </c>
      <c r="C9" s="11">
        <f>SUM(C10:C12)</f>
        <v>307102</v>
      </c>
      <c r="D9" s="11">
        <f t="shared" ref="D9:K9" si="13">SUM(D10:D12)</f>
        <v>324986</v>
      </c>
      <c r="E9" s="11">
        <f t="shared" si="13"/>
        <v>321891</v>
      </c>
      <c r="F9" s="11">
        <f t="shared" si="13"/>
        <v>259187</v>
      </c>
      <c r="G9" s="11">
        <f t="shared" si="13"/>
        <v>264150</v>
      </c>
      <c r="H9" s="11">
        <f t="shared" si="13"/>
        <v>272800</v>
      </c>
      <c r="I9" s="11">
        <f t="shared" si="13"/>
        <v>269772</v>
      </c>
      <c r="J9" s="11">
        <f t="shared" si="13"/>
        <v>271729</v>
      </c>
      <c r="K9" s="11">
        <f t="shared" si="13"/>
        <v>286578</v>
      </c>
    </row>
    <row r="10" spans="2:25" x14ac:dyDescent="0.35">
      <c r="B10" t="s">
        <v>34</v>
      </c>
      <c r="C10" s="12">
        <f>'DCs completas'!B31</f>
        <v>69773</v>
      </c>
      <c r="D10" s="12">
        <f>'DCs completas'!C31</f>
        <v>69041</v>
      </c>
      <c r="E10" s="12">
        <f>'DCs completas'!D31</f>
        <v>68006</v>
      </c>
      <c r="F10" s="12">
        <f>'DCs completas'!E31</f>
        <v>58315</v>
      </c>
      <c r="G10" s="12">
        <f>'DCs completas'!F31</f>
        <v>56913</v>
      </c>
      <c r="H10" s="12">
        <f>'DCs completas'!G31</f>
        <v>57992</v>
      </c>
      <c r="I10" s="12">
        <f>'DCs completas'!H31</f>
        <v>46667</v>
      </c>
      <c r="J10" s="12">
        <f>'DCs completas'!I31</f>
        <v>30482</v>
      </c>
      <c r="K10" s="12">
        <f>'DCs completas'!J31</f>
        <v>38722</v>
      </c>
    </row>
    <row r="11" spans="2:25" x14ac:dyDescent="0.35">
      <c r="B11" t="s">
        <v>63</v>
      </c>
      <c r="C11" s="12">
        <f>'DCs completas'!B63</f>
        <v>236941</v>
      </c>
      <c r="D11" s="12">
        <f>'DCs completas'!C63</f>
        <v>254114</v>
      </c>
      <c r="E11" s="12">
        <f>'DCs completas'!D63</f>
        <v>252418</v>
      </c>
      <c r="F11" s="12">
        <f>'DCs completas'!E63</f>
        <v>199730</v>
      </c>
      <c r="G11" s="12">
        <f>'DCs completas'!F63</f>
        <v>206290</v>
      </c>
      <c r="H11" s="12">
        <f>'DCs completas'!G63</f>
        <v>214029</v>
      </c>
      <c r="I11" s="12">
        <f>'DCs completas'!H63</f>
        <v>222442</v>
      </c>
      <c r="J11" s="12">
        <f>'DCs completas'!I63</f>
        <v>240643</v>
      </c>
      <c r="K11" s="12">
        <f>'DCs completas'!J63</f>
        <v>247317</v>
      </c>
    </row>
    <row r="12" spans="2:25" x14ac:dyDescent="0.35">
      <c r="B12" t="s">
        <v>67</v>
      </c>
      <c r="C12" s="12">
        <f>'DCs completas'!B67</f>
        <v>388</v>
      </c>
      <c r="D12" s="12">
        <f>'DCs completas'!C67</f>
        <v>1831</v>
      </c>
      <c r="E12" s="12">
        <f>'DCs completas'!D67</f>
        <v>1467</v>
      </c>
      <c r="F12" s="12">
        <f>'DCs completas'!E67</f>
        <v>1142</v>
      </c>
      <c r="G12" s="12">
        <f>'DCs completas'!F67</f>
        <v>947</v>
      </c>
      <c r="H12" s="12">
        <f>'DCs completas'!G67</f>
        <v>779</v>
      </c>
      <c r="I12" s="12">
        <f>'DCs completas'!H67</f>
        <v>663</v>
      </c>
      <c r="J12" s="12">
        <f>'DCs completas'!I67</f>
        <v>604</v>
      </c>
      <c r="K12" s="12">
        <f>'DCs completas'!J67</f>
        <v>539</v>
      </c>
    </row>
    <row r="13" spans="2:25" x14ac:dyDescent="0.35">
      <c r="B13" s="7" t="s">
        <v>348</v>
      </c>
      <c r="C13" s="11">
        <f>C14+C21+C26</f>
        <v>552460</v>
      </c>
      <c r="D13" s="11">
        <f t="shared" ref="D13:K13" si="14">D14+D21+D26</f>
        <v>589770</v>
      </c>
      <c r="E13" s="11">
        <f t="shared" si="14"/>
        <v>623654</v>
      </c>
      <c r="F13" s="11">
        <f t="shared" si="14"/>
        <v>745268</v>
      </c>
      <c r="G13" s="11">
        <f t="shared" si="14"/>
        <v>833954</v>
      </c>
      <c r="H13" s="11">
        <f t="shared" si="14"/>
        <v>894161</v>
      </c>
      <c r="I13" s="11">
        <f t="shared" si="14"/>
        <v>976837</v>
      </c>
      <c r="J13" s="11">
        <f t="shared" si="14"/>
        <v>1011931</v>
      </c>
      <c r="K13" s="11">
        <f t="shared" si="14"/>
        <v>1066419</v>
      </c>
      <c r="N13" s="32">
        <f>823/12</f>
        <v>68.583333333333329</v>
      </c>
    </row>
    <row r="14" spans="2:25" x14ac:dyDescent="0.35">
      <c r="B14" s="7" t="s">
        <v>73</v>
      </c>
      <c r="C14" s="11">
        <f>SUM(C15:C20)</f>
        <v>253042</v>
      </c>
      <c r="D14" s="11">
        <f t="shared" ref="D14:K14" si="15">SUM(D15:D20)</f>
        <v>231145</v>
      </c>
      <c r="E14" s="11">
        <f t="shared" si="15"/>
        <v>225629</v>
      </c>
      <c r="F14" s="11">
        <f t="shared" si="15"/>
        <v>221245</v>
      </c>
      <c r="G14" s="11">
        <f t="shared" si="15"/>
        <v>258657</v>
      </c>
      <c r="H14" s="11">
        <f t="shared" si="15"/>
        <v>173861</v>
      </c>
      <c r="I14" s="11">
        <f t="shared" si="15"/>
        <v>185716</v>
      </c>
      <c r="J14" s="11">
        <f t="shared" si="15"/>
        <v>208855</v>
      </c>
      <c r="K14" s="11">
        <f t="shared" si="15"/>
        <v>218202</v>
      </c>
    </row>
    <row r="15" spans="2:25" x14ac:dyDescent="0.35">
      <c r="B15" t="s">
        <v>74</v>
      </c>
      <c r="C15" s="12">
        <f>'DCs completas'!B76</f>
        <v>15865</v>
      </c>
      <c r="D15" s="12">
        <f>'DCs completas'!C76</f>
        <v>18055</v>
      </c>
      <c r="E15" s="12">
        <f>'DCs completas'!D76</f>
        <v>23033</v>
      </c>
      <c r="F15" s="12">
        <f>'DCs completas'!E76</f>
        <v>19981</v>
      </c>
      <c r="G15" s="12">
        <f>'DCs completas'!F76</f>
        <v>24845</v>
      </c>
      <c r="H15" s="12">
        <f>'DCs completas'!G76</f>
        <v>24559</v>
      </c>
      <c r="I15" s="12">
        <f>'DCs completas'!H76</f>
        <v>31147</v>
      </c>
      <c r="J15" s="12">
        <f>'DCs completas'!I76</f>
        <v>29530</v>
      </c>
      <c r="K15" s="12">
        <f>'DCs completas'!J76</f>
        <v>33361</v>
      </c>
      <c r="N15">
        <f>N13*4</f>
        <v>274.33333333333331</v>
      </c>
    </row>
    <row r="16" spans="2:25" x14ac:dyDescent="0.35">
      <c r="B16" t="s">
        <v>77</v>
      </c>
      <c r="C16" s="12">
        <f>'DCs completas'!B79</f>
        <v>64430</v>
      </c>
      <c r="D16" s="12">
        <f>'DCs completas'!C79</f>
        <v>64420</v>
      </c>
      <c r="E16" s="12">
        <f>'DCs completas'!D79</f>
        <v>64882</v>
      </c>
      <c r="F16" s="12">
        <f>'DCs completas'!E79</f>
        <v>60536</v>
      </c>
      <c r="G16" s="12">
        <f>'DCs completas'!F79</f>
        <v>64968</v>
      </c>
      <c r="H16" s="12">
        <f>'DCs completas'!G79</f>
        <v>44120</v>
      </c>
      <c r="I16" s="12">
        <f>'DCs completas'!H79</f>
        <v>45318</v>
      </c>
      <c r="J16" s="12">
        <f>'DCs completas'!I79</f>
        <v>50201</v>
      </c>
      <c r="K16" s="12">
        <f>'DCs completas'!J79</f>
        <v>54284</v>
      </c>
    </row>
    <row r="17" spans="2:11" x14ac:dyDescent="0.35">
      <c r="B17" t="s">
        <v>80</v>
      </c>
      <c r="C17" s="12">
        <f>'DCs completas'!B82</f>
        <v>28488</v>
      </c>
      <c r="D17" s="12">
        <f>'DCs completas'!C82</f>
        <v>29602</v>
      </c>
      <c r="E17" s="12">
        <f>'DCs completas'!D82</f>
        <v>34669</v>
      </c>
      <c r="F17" s="12">
        <f>'DCs completas'!E82</f>
        <v>31030</v>
      </c>
      <c r="G17" s="12">
        <f>'DCs completas'!F82</f>
        <v>46974</v>
      </c>
      <c r="H17" s="12">
        <f>'DCs completas'!G82</f>
        <v>36073</v>
      </c>
      <c r="I17" s="12">
        <f>'DCs completas'!H82</f>
        <v>39779</v>
      </c>
      <c r="J17" s="12">
        <f>'DCs completas'!I82</f>
        <v>34919</v>
      </c>
      <c r="K17" s="12">
        <f>'DCs completas'!J82</f>
        <v>38736</v>
      </c>
    </row>
    <row r="18" spans="2:11" x14ac:dyDescent="0.35">
      <c r="B18" t="s">
        <v>85</v>
      </c>
      <c r="C18" s="12">
        <f>'DCs completas'!B88</f>
        <v>59333</v>
      </c>
      <c r="D18" s="12">
        <f>'DCs completas'!C88</f>
        <v>31875</v>
      </c>
      <c r="E18" s="12">
        <f>'DCs completas'!D88</f>
        <v>1066</v>
      </c>
      <c r="F18" s="12">
        <f>'DCs completas'!E88</f>
        <v>0</v>
      </c>
      <c r="G18" s="12">
        <f>'DCs completas'!F88</f>
        <v>7598</v>
      </c>
      <c r="H18" s="12">
        <f>'DCs completas'!G88</f>
        <v>7598</v>
      </c>
      <c r="I18" s="12">
        <f>'DCs completas'!H88</f>
        <v>6997</v>
      </c>
      <c r="J18" s="12">
        <f>'DCs completas'!I88</f>
        <v>3911</v>
      </c>
      <c r="K18" s="12">
        <f>'DCs completas'!J88</f>
        <v>3911</v>
      </c>
    </row>
    <row r="19" spans="2:11" x14ac:dyDescent="0.35">
      <c r="B19" t="s">
        <v>91</v>
      </c>
      <c r="C19" s="12">
        <f>'DCs completas'!B94</f>
        <v>77808</v>
      </c>
      <c r="D19" s="12">
        <f>'DCs completas'!C94</f>
        <v>80075</v>
      </c>
      <c r="E19" s="12">
        <f>'DCs completas'!D94</f>
        <v>94861</v>
      </c>
      <c r="F19" s="12">
        <f>'DCs completas'!E94</f>
        <v>102487</v>
      </c>
      <c r="G19" s="12">
        <f>'DCs completas'!F94</f>
        <v>107061</v>
      </c>
      <c r="H19" s="12">
        <f>'DCs completas'!G94</f>
        <v>54300</v>
      </c>
      <c r="I19" s="12">
        <f>'DCs completas'!H94</f>
        <v>55264</v>
      </c>
      <c r="J19" s="12">
        <f>'DCs completas'!I94</f>
        <v>82443</v>
      </c>
      <c r="K19" s="12">
        <f>'DCs completas'!J94</f>
        <v>80059</v>
      </c>
    </row>
    <row r="20" spans="2:11" x14ac:dyDescent="0.35">
      <c r="B20" t="s">
        <v>101</v>
      </c>
      <c r="C20" s="12">
        <f>'DCs completas'!B105</f>
        <v>7118</v>
      </c>
      <c r="D20" s="12">
        <f>'DCs completas'!C105</f>
        <v>7118</v>
      </c>
      <c r="E20" s="12">
        <f>'DCs completas'!D105</f>
        <v>7118</v>
      </c>
      <c r="F20" s="12">
        <f>'DCs completas'!E105</f>
        <v>7211</v>
      </c>
      <c r="G20" s="12">
        <f>'DCs completas'!F105</f>
        <v>7211</v>
      </c>
      <c r="H20" s="12">
        <f>'DCs completas'!G105</f>
        <v>7211</v>
      </c>
      <c r="I20" s="12">
        <f>'DCs completas'!H105</f>
        <v>7211</v>
      </c>
      <c r="J20" s="12">
        <f>'DCs completas'!I105</f>
        <v>7851</v>
      </c>
      <c r="K20" s="12">
        <f>'DCs completas'!J105</f>
        <v>7851</v>
      </c>
    </row>
    <row r="21" spans="2:11" x14ac:dyDescent="0.35">
      <c r="B21" s="7" t="s">
        <v>114</v>
      </c>
      <c r="C21" s="11">
        <f>SUM(C22:C25)</f>
        <v>317050</v>
      </c>
      <c r="D21" s="11">
        <f t="shared" ref="D21:K21" si="16">SUM(D22:D25)</f>
        <v>317132</v>
      </c>
      <c r="E21" s="11">
        <f t="shared" si="16"/>
        <v>316576</v>
      </c>
      <c r="F21" s="11">
        <f t="shared" si="16"/>
        <v>309012</v>
      </c>
      <c r="G21" s="11">
        <f t="shared" si="16"/>
        <v>301852</v>
      </c>
      <c r="H21" s="11">
        <f t="shared" si="16"/>
        <v>277200</v>
      </c>
      <c r="I21" s="11">
        <f t="shared" si="16"/>
        <v>250007</v>
      </c>
      <c r="J21" s="11">
        <f t="shared" si="16"/>
        <v>239721</v>
      </c>
      <c r="K21" s="11">
        <f t="shared" si="16"/>
        <v>242565</v>
      </c>
    </row>
    <row r="22" spans="2:11" x14ac:dyDescent="0.35">
      <c r="B22" t="s">
        <v>115</v>
      </c>
      <c r="C22" s="12">
        <f>'DCs completas'!B121</f>
        <v>64394</v>
      </c>
      <c r="D22" s="12">
        <f>'DCs completas'!C121</f>
        <v>65027</v>
      </c>
      <c r="E22" s="12">
        <f>'DCs completas'!D121</f>
        <v>65712</v>
      </c>
      <c r="F22" s="12">
        <f>'DCs completas'!E121</f>
        <v>66388</v>
      </c>
      <c r="G22" s="12">
        <f>'DCs completas'!F121</f>
        <v>60641</v>
      </c>
      <c r="H22" s="12">
        <f>'DCs completas'!G121</f>
        <v>36946</v>
      </c>
      <c r="I22" s="12">
        <f>'DCs completas'!H121</f>
        <v>31375</v>
      </c>
      <c r="J22" s="12">
        <f>'DCs completas'!I121</f>
        <v>33485</v>
      </c>
      <c r="K22" s="12">
        <f>'DCs completas'!J121</f>
        <v>32501</v>
      </c>
    </row>
    <row r="23" spans="2:11" x14ac:dyDescent="0.35">
      <c r="B23" t="s">
        <v>121</v>
      </c>
      <c r="C23" s="12">
        <f>'DCs completas'!B127</f>
        <v>63969</v>
      </c>
      <c r="D23" s="12">
        <f>'DCs completas'!C127</f>
        <v>62060</v>
      </c>
      <c r="E23" s="12">
        <f>'DCs completas'!D127</f>
        <v>60456</v>
      </c>
      <c r="F23" s="12">
        <f>'DCs completas'!E127</f>
        <v>56498</v>
      </c>
      <c r="G23" s="12">
        <f>'DCs completas'!F127</f>
        <v>55148</v>
      </c>
      <c r="H23" s="12">
        <f>'DCs completas'!G127</f>
        <v>52240</v>
      </c>
      <c r="I23" s="12">
        <f>'DCs completas'!H127</f>
        <v>43065</v>
      </c>
      <c r="J23" s="12">
        <f>'DCs completas'!I127</f>
        <v>41114</v>
      </c>
      <c r="K23" s="12">
        <f>'DCs completas'!J127</f>
        <v>50893</v>
      </c>
    </row>
    <row r="24" spans="2:11" x14ac:dyDescent="0.35">
      <c r="B24" t="s">
        <v>130</v>
      </c>
      <c r="C24" s="12">
        <f>'DCs completas'!B137</f>
        <v>522</v>
      </c>
      <c r="D24" s="12">
        <f>'DCs completas'!C137</f>
        <v>651</v>
      </c>
      <c r="E24" s="12">
        <f>'DCs completas'!D137</f>
        <v>656</v>
      </c>
      <c r="F24" s="12">
        <f>'DCs completas'!E137</f>
        <v>12702</v>
      </c>
      <c r="G24" s="12">
        <f>'DCs completas'!F137</f>
        <v>12706</v>
      </c>
      <c r="H24" s="12">
        <f>'DCs completas'!G137</f>
        <v>12275</v>
      </c>
      <c r="I24" s="12">
        <f>'DCs completas'!H137</f>
        <v>6200</v>
      </c>
      <c r="J24" s="12">
        <f>'DCs completas'!I137</f>
        <v>10871</v>
      </c>
      <c r="K24" s="12">
        <f>'DCs completas'!J137</f>
        <v>5719</v>
      </c>
    </row>
    <row r="25" spans="2:11" x14ac:dyDescent="0.35">
      <c r="B25" t="s">
        <v>132</v>
      </c>
      <c r="C25" s="12">
        <f>'DCs completas'!B139</f>
        <v>188165</v>
      </c>
      <c r="D25" s="12">
        <f>'DCs completas'!C139</f>
        <v>189394</v>
      </c>
      <c r="E25" s="12">
        <f>'DCs completas'!D139</f>
        <v>189752</v>
      </c>
      <c r="F25" s="12">
        <f>'DCs completas'!E139</f>
        <v>173424</v>
      </c>
      <c r="G25" s="12">
        <f>'DCs completas'!F139</f>
        <v>173357</v>
      </c>
      <c r="H25" s="12">
        <f>'DCs completas'!G139</f>
        <v>175739</v>
      </c>
      <c r="I25" s="12">
        <f>'DCs completas'!H139</f>
        <v>169367</v>
      </c>
      <c r="J25" s="12">
        <f>'DCs completas'!I139</f>
        <v>154251</v>
      </c>
      <c r="K25" s="12">
        <f>'DCs completas'!J139</f>
        <v>153452</v>
      </c>
    </row>
    <row r="26" spans="2:11" x14ac:dyDescent="0.35">
      <c r="B26" s="7" t="s">
        <v>149</v>
      </c>
      <c r="C26" s="11">
        <f>'DCs completas'!B158</f>
        <v>-17632</v>
      </c>
      <c r="D26" s="11">
        <f>'DCs completas'!C158</f>
        <v>41493</v>
      </c>
      <c r="E26" s="11">
        <f>'DCs completas'!D158</f>
        <v>81449</v>
      </c>
      <c r="F26" s="11">
        <f>'DCs completas'!E158</f>
        <v>215011</v>
      </c>
      <c r="G26" s="11">
        <f>'DCs completas'!F158</f>
        <v>273445</v>
      </c>
      <c r="H26" s="11">
        <f>'DCs completas'!G158</f>
        <v>443100</v>
      </c>
      <c r="I26" s="11">
        <f>'DCs completas'!H158</f>
        <v>541114</v>
      </c>
      <c r="J26" s="11">
        <f>'DCs completas'!I158</f>
        <v>563355</v>
      </c>
      <c r="K26" s="11">
        <f>'DCs completas'!J158</f>
        <v>605652</v>
      </c>
    </row>
    <row r="28" spans="2:11" x14ac:dyDescent="0.35">
      <c r="B28" s="19" t="s">
        <v>350</v>
      </c>
      <c r="C28" s="20">
        <v>43921</v>
      </c>
      <c r="D28" s="20">
        <v>44012</v>
      </c>
      <c r="E28" s="20">
        <v>44104</v>
      </c>
      <c r="F28" s="20">
        <v>44196</v>
      </c>
      <c r="G28" s="20">
        <v>44286</v>
      </c>
      <c r="H28" s="20">
        <v>44377</v>
      </c>
      <c r="I28" s="20">
        <v>44469</v>
      </c>
      <c r="J28" s="20">
        <v>44561</v>
      </c>
      <c r="K28" s="20">
        <v>44651</v>
      </c>
    </row>
    <row r="29" spans="2:11" x14ac:dyDescent="0.35">
      <c r="B29" s="21" t="s">
        <v>177</v>
      </c>
      <c r="C29" s="22">
        <f>'DCs completas'!B190</f>
        <v>113636</v>
      </c>
      <c r="D29" s="22">
        <f>'DCs completas'!C190</f>
        <v>252831</v>
      </c>
      <c r="E29" s="22">
        <f>'DCs completas'!D190</f>
        <v>453970</v>
      </c>
      <c r="F29" s="22">
        <f>'DCs completas'!E190</f>
        <v>683423</v>
      </c>
      <c r="G29" s="22">
        <f>'DCs completas'!F190</f>
        <v>270285</v>
      </c>
      <c r="H29" s="22">
        <f>'DCs completas'!G190</f>
        <v>557602</v>
      </c>
      <c r="I29" s="22">
        <f>'DCs completas'!H190</f>
        <v>833580</v>
      </c>
      <c r="J29" s="23">
        <f>'DCs completas'!I190</f>
        <v>1123125</v>
      </c>
      <c r="K29" s="22">
        <f>'DCs completas'!J190</f>
        <v>259693</v>
      </c>
    </row>
    <row r="30" spans="2:11" x14ac:dyDescent="0.35">
      <c r="B30" s="21" t="s">
        <v>178</v>
      </c>
      <c r="C30" s="22">
        <f>-'DCs completas'!B191</f>
        <v>-93866</v>
      </c>
      <c r="D30" s="22">
        <f>-'DCs completas'!C191</f>
        <v>-204787</v>
      </c>
      <c r="E30" s="22">
        <f>-'DCs completas'!D191</f>
        <v>-329333</v>
      </c>
      <c r="F30" s="22">
        <f>-'DCs completas'!E191</f>
        <v>-456079</v>
      </c>
      <c r="G30" s="22">
        <f>-'DCs completas'!F191</f>
        <v>-149991</v>
      </c>
      <c r="H30" s="22">
        <f>-'DCs completas'!G191</f>
        <v>-304477</v>
      </c>
      <c r="I30" s="22">
        <f>-'DCs completas'!H191</f>
        <v>-461746</v>
      </c>
      <c r="J30" s="22">
        <f>-'DCs completas'!I191</f>
        <v>-632075</v>
      </c>
      <c r="K30" s="22">
        <f>-'DCs completas'!J191</f>
        <v>-173755</v>
      </c>
    </row>
    <row r="31" spans="2:11" x14ac:dyDescent="0.35">
      <c r="B31" s="24" t="s">
        <v>179</v>
      </c>
      <c r="C31" s="25">
        <f>C30+C29</f>
        <v>19770</v>
      </c>
      <c r="D31" s="25">
        <f t="shared" ref="D31:K31" si="17">D30+D29</f>
        <v>48044</v>
      </c>
      <c r="E31" s="25">
        <f t="shared" si="17"/>
        <v>124637</v>
      </c>
      <c r="F31" s="25">
        <f t="shared" si="17"/>
        <v>227344</v>
      </c>
      <c r="G31" s="25">
        <f t="shared" si="17"/>
        <v>120294</v>
      </c>
      <c r="H31" s="25">
        <f t="shared" si="17"/>
        <v>253125</v>
      </c>
      <c r="I31" s="25">
        <f t="shared" si="17"/>
        <v>371834</v>
      </c>
      <c r="J31" s="25">
        <f t="shared" si="17"/>
        <v>491050</v>
      </c>
      <c r="K31" s="25">
        <f t="shared" si="17"/>
        <v>85938</v>
      </c>
    </row>
    <row r="32" spans="2:11" x14ac:dyDescent="0.35">
      <c r="B32" s="21" t="s">
        <v>180</v>
      </c>
      <c r="C32" s="22">
        <f>-'DCs completas'!B193</f>
        <v>-28388</v>
      </c>
      <c r="D32" s="22">
        <f>-'DCs completas'!C193</f>
        <v>-34335</v>
      </c>
      <c r="E32" s="22">
        <f>-'DCs completas'!D193</f>
        <v>-66396</v>
      </c>
      <c r="F32" s="22">
        <f>-'DCs completas'!E193</f>
        <v>-38730</v>
      </c>
      <c r="G32" s="22">
        <f>-'DCs completas'!F193</f>
        <v>-42046</v>
      </c>
      <c r="H32" s="22">
        <f>-'DCs completas'!G193</f>
        <v>-90196</v>
      </c>
      <c r="I32" s="22">
        <f>-'DCs completas'!H193</f>
        <v>-96041</v>
      </c>
      <c r="J32" s="22">
        <f>-'DCs completas'!I193</f>
        <v>-145401</v>
      </c>
      <c r="K32" s="22">
        <f>-'DCs completas'!J193</f>
        <v>-26175</v>
      </c>
    </row>
    <row r="33" spans="2:11" x14ac:dyDescent="0.35">
      <c r="B33" s="21" t="s">
        <v>187</v>
      </c>
      <c r="C33" s="22">
        <f>C32+C31</f>
        <v>-8618</v>
      </c>
      <c r="D33" s="22">
        <f t="shared" ref="D33:K33" si="18">D32+D31</f>
        <v>13709</v>
      </c>
      <c r="E33" s="22">
        <f t="shared" si="18"/>
        <v>58241</v>
      </c>
      <c r="F33" s="22">
        <f t="shared" si="18"/>
        <v>188614</v>
      </c>
      <c r="G33" s="22">
        <f t="shared" si="18"/>
        <v>78248</v>
      </c>
      <c r="H33" s="22">
        <f t="shared" si="18"/>
        <v>162929</v>
      </c>
      <c r="I33" s="22">
        <f t="shared" si="18"/>
        <v>275793</v>
      </c>
      <c r="J33" s="22">
        <f t="shared" si="18"/>
        <v>345649</v>
      </c>
      <c r="K33" s="22">
        <f t="shared" si="18"/>
        <v>59763</v>
      </c>
    </row>
    <row r="34" spans="2:11" x14ac:dyDescent="0.35">
      <c r="B34" s="21" t="s">
        <v>351</v>
      </c>
      <c r="C34" s="22">
        <f>'DCs completas'!B201</f>
        <v>-5596</v>
      </c>
      <c r="D34" s="22">
        <f>'DCs completas'!C201</f>
        <v>-10661</v>
      </c>
      <c r="E34" s="22">
        <f>'DCs completas'!D201</f>
        <v>-7675</v>
      </c>
      <c r="F34" s="22">
        <f>'DCs completas'!E201</f>
        <v>5037</v>
      </c>
      <c r="G34" s="22">
        <f>'DCs completas'!F201</f>
        <v>2534</v>
      </c>
      <c r="H34" s="22">
        <f>'DCs completas'!G201</f>
        <v>-6557</v>
      </c>
      <c r="I34" s="22">
        <f>'DCs completas'!H201</f>
        <v>-1698</v>
      </c>
      <c r="J34" s="22">
        <f>'DCs completas'!I201</f>
        <v>1375</v>
      </c>
      <c r="K34" s="22">
        <f>'DCs completas'!J201</f>
        <v>-8631</v>
      </c>
    </row>
    <row r="35" spans="2:11" x14ac:dyDescent="0.35">
      <c r="B35" s="21" t="s">
        <v>191</v>
      </c>
      <c r="C35" s="22">
        <f>C34+C33</f>
        <v>-14214</v>
      </c>
      <c r="D35" s="22">
        <f t="shared" ref="D35:K35" si="19">D34+D33</f>
        <v>3048</v>
      </c>
      <c r="E35" s="22">
        <f t="shared" si="19"/>
        <v>50566</v>
      </c>
      <c r="F35" s="22">
        <f t="shared" si="19"/>
        <v>193651</v>
      </c>
      <c r="G35" s="22">
        <f t="shared" si="19"/>
        <v>80782</v>
      </c>
      <c r="H35" s="22">
        <f t="shared" si="19"/>
        <v>156372</v>
      </c>
      <c r="I35" s="22">
        <f t="shared" si="19"/>
        <v>274095</v>
      </c>
      <c r="J35" s="22">
        <f t="shared" si="19"/>
        <v>347024</v>
      </c>
      <c r="K35" s="22">
        <f t="shared" si="19"/>
        <v>51132</v>
      </c>
    </row>
    <row r="36" spans="2:11" x14ac:dyDescent="0.35">
      <c r="B36" s="21" t="s">
        <v>352</v>
      </c>
      <c r="C36" s="22">
        <f>C37-C35</f>
        <v>-634</v>
      </c>
      <c r="D36" s="22">
        <f t="shared" ref="D36:K36" si="20">D37-D35</f>
        <v>-5264</v>
      </c>
      <c r="E36" s="22">
        <f t="shared" si="20"/>
        <v>-12851</v>
      </c>
      <c r="F36" s="22">
        <f t="shared" si="20"/>
        <v>-34900</v>
      </c>
      <c r="G36" s="22">
        <f t="shared" si="20"/>
        <v>-22351</v>
      </c>
      <c r="H36" s="22">
        <f t="shared" si="20"/>
        <v>-38296</v>
      </c>
      <c r="I36" s="22">
        <f t="shared" si="20"/>
        <v>-58025</v>
      </c>
      <c r="J36" s="22">
        <f t="shared" si="20"/>
        <v>-77647</v>
      </c>
      <c r="K36" s="22">
        <f t="shared" si="20"/>
        <v>-8875</v>
      </c>
    </row>
    <row r="37" spans="2:11" x14ac:dyDescent="0.35">
      <c r="B37" s="24" t="s">
        <v>201</v>
      </c>
      <c r="C37" s="25">
        <f>'DCs completas'!B214</f>
        <v>-14848</v>
      </c>
      <c r="D37" s="25">
        <f>'DCs completas'!C214</f>
        <v>-2216</v>
      </c>
      <c r="E37" s="25">
        <f>'DCs completas'!D214</f>
        <v>37715</v>
      </c>
      <c r="F37" s="25">
        <f>'DCs completas'!E214</f>
        <v>158751</v>
      </c>
      <c r="G37" s="25">
        <f>'DCs completas'!F214</f>
        <v>58431</v>
      </c>
      <c r="H37" s="25">
        <f>'DCs completas'!G214</f>
        <v>118076</v>
      </c>
      <c r="I37" s="25">
        <f>'DCs completas'!H214</f>
        <v>216070</v>
      </c>
      <c r="J37" s="25">
        <f>'DCs completas'!I214</f>
        <v>269377</v>
      </c>
      <c r="K37" s="25">
        <f>'DCs completas'!J214</f>
        <v>42257</v>
      </c>
    </row>
    <row r="39" spans="2:11" x14ac:dyDescent="0.35">
      <c r="B39" s="3" t="s">
        <v>350</v>
      </c>
      <c r="C39" s="1">
        <v>43921</v>
      </c>
      <c r="D39" s="1">
        <v>44012</v>
      </c>
      <c r="E39" s="1">
        <v>44104</v>
      </c>
      <c r="F39" s="1">
        <v>44196</v>
      </c>
      <c r="G39" s="1">
        <v>44286</v>
      </c>
      <c r="H39" s="1">
        <v>44377</v>
      </c>
      <c r="I39" s="1">
        <v>44469</v>
      </c>
      <c r="J39" s="1">
        <v>44561</v>
      </c>
      <c r="K39" s="1">
        <v>44651</v>
      </c>
    </row>
    <row r="40" spans="2:11" x14ac:dyDescent="0.35">
      <c r="B40" s="7" t="s">
        <v>177</v>
      </c>
      <c r="C40" s="11">
        <f>C29</f>
        <v>113636</v>
      </c>
      <c r="D40" s="11">
        <f t="shared" ref="D40:F41" si="21">D29-C29</f>
        <v>139195</v>
      </c>
      <c r="E40" s="11">
        <f t="shared" si="21"/>
        <v>201139</v>
      </c>
      <c r="F40" s="11">
        <f t="shared" si="21"/>
        <v>229453</v>
      </c>
      <c r="G40" s="11">
        <f>G29</f>
        <v>270285</v>
      </c>
      <c r="H40" s="11">
        <f t="shared" ref="H40:J41" si="22">H29-G29</f>
        <v>287317</v>
      </c>
      <c r="I40" s="11">
        <f t="shared" si="22"/>
        <v>275978</v>
      </c>
      <c r="J40" s="11">
        <f t="shared" si="22"/>
        <v>289545</v>
      </c>
      <c r="K40" s="11">
        <f>K29</f>
        <v>259693</v>
      </c>
    </row>
    <row r="41" spans="2:11" x14ac:dyDescent="0.35">
      <c r="B41" t="s">
        <v>178</v>
      </c>
      <c r="C41" s="12">
        <f t="shared" ref="C41:C47" si="23">C30</f>
        <v>-93866</v>
      </c>
      <c r="D41" s="12">
        <f t="shared" si="21"/>
        <v>-110921</v>
      </c>
      <c r="E41" s="12">
        <f t="shared" si="21"/>
        <v>-124546</v>
      </c>
      <c r="F41" s="12">
        <f t="shared" si="21"/>
        <v>-126746</v>
      </c>
      <c r="G41" s="12">
        <f t="shared" ref="G41:G47" si="24">G30</f>
        <v>-149991</v>
      </c>
      <c r="H41" s="12">
        <f t="shared" si="22"/>
        <v>-154486</v>
      </c>
      <c r="I41" s="12">
        <f t="shared" si="22"/>
        <v>-157269</v>
      </c>
      <c r="J41" s="12">
        <f t="shared" si="22"/>
        <v>-170329</v>
      </c>
      <c r="K41" s="12">
        <f t="shared" ref="K41:K47" si="25">K30</f>
        <v>-173755</v>
      </c>
    </row>
    <row r="42" spans="2:11" x14ac:dyDescent="0.35">
      <c r="B42" s="7" t="s">
        <v>179</v>
      </c>
      <c r="C42" s="11">
        <f t="shared" ref="C42:D42" si="26">C41+C40</f>
        <v>19770</v>
      </c>
      <c r="D42" s="11">
        <f t="shared" si="26"/>
        <v>28274</v>
      </c>
      <c r="E42" s="11">
        <f t="shared" ref="E42" si="27">E41+E40</f>
        <v>76593</v>
      </c>
      <c r="F42" s="11">
        <f t="shared" ref="F42:K42" si="28">F41+F40</f>
        <v>102707</v>
      </c>
      <c r="G42" s="11">
        <f t="shared" si="28"/>
        <v>120294</v>
      </c>
      <c r="H42" s="11">
        <f t="shared" si="28"/>
        <v>132831</v>
      </c>
      <c r="I42" s="11">
        <f t="shared" si="28"/>
        <v>118709</v>
      </c>
      <c r="J42" s="11">
        <f t="shared" si="28"/>
        <v>119216</v>
      </c>
      <c r="K42" s="11">
        <f t="shared" si="28"/>
        <v>85938</v>
      </c>
    </row>
    <row r="43" spans="2:11" x14ac:dyDescent="0.35">
      <c r="B43" t="s">
        <v>180</v>
      </c>
      <c r="C43" s="12">
        <f t="shared" si="23"/>
        <v>-28388</v>
      </c>
      <c r="D43" s="12">
        <f>D32-C32</f>
        <v>-5947</v>
      </c>
      <c r="E43" s="12">
        <f>E32-D32</f>
        <v>-32061</v>
      </c>
      <c r="F43" s="33">
        <f>F32-E32</f>
        <v>27666</v>
      </c>
      <c r="G43" s="12">
        <f t="shared" si="24"/>
        <v>-42046</v>
      </c>
      <c r="H43" s="12">
        <f>H32-G32</f>
        <v>-48150</v>
      </c>
      <c r="I43" s="33">
        <f>I32-H32</f>
        <v>-5845</v>
      </c>
      <c r="J43" s="12">
        <f>J32-I32</f>
        <v>-49360</v>
      </c>
      <c r="K43" s="12">
        <f t="shared" si="25"/>
        <v>-26175</v>
      </c>
    </row>
    <row r="44" spans="2:11" x14ac:dyDescent="0.35">
      <c r="B44" t="s">
        <v>187</v>
      </c>
      <c r="C44" s="12">
        <f t="shared" ref="C44:E44" si="29">C43+C42</f>
        <v>-8618</v>
      </c>
      <c r="D44" s="12">
        <f t="shared" si="29"/>
        <v>22327</v>
      </c>
      <c r="E44" s="12">
        <f t="shared" si="29"/>
        <v>44532</v>
      </c>
      <c r="F44" s="12">
        <f t="shared" ref="F44:J44" si="30">F43+F42</f>
        <v>130373</v>
      </c>
      <c r="G44" s="12">
        <f t="shared" si="30"/>
        <v>78248</v>
      </c>
      <c r="H44" s="12">
        <f t="shared" si="30"/>
        <v>84681</v>
      </c>
      <c r="I44" s="12">
        <f t="shared" si="30"/>
        <v>112864</v>
      </c>
      <c r="J44" s="12">
        <f t="shared" si="30"/>
        <v>69856</v>
      </c>
      <c r="K44" s="12">
        <f t="shared" si="25"/>
        <v>59763</v>
      </c>
    </row>
    <row r="45" spans="2:11" x14ac:dyDescent="0.35">
      <c r="B45" t="s">
        <v>351</v>
      </c>
      <c r="C45" s="12">
        <f t="shared" si="23"/>
        <v>-5596</v>
      </c>
      <c r="D45" s="12">
        <f>D34-C34</f>
        <v>-5065</v>
      </c>
      <c r="E45" s="12">
        <f>E34-D34</f>
        <v>2986</v>
      </c>
      <c r="F45" s="12">
        <f>F34-E34</f>
        <v>12712</v>
      </c>
      <c r="G45" s="12">
        <f t="shared" si="24"/>
        <v>2534</v>
      </c>
      <c r="H45" s="12">
        <f>H34-G34</f>
        <v>-9091</v>
      </c>
      <c r="I45" s="12">
        <f>I34-H34</f>
        <v>4859</v>
      </c>
      <c r="J45" s="12">
        <f>J34-I34</f>
        <v>3073</v>
      </c>
      <c r="K45" s="12">
        <f t="shared" si="25"/>
        <v>-8631</v>
      </c>
    </row>
    <row r="46" spans="2:11" x14ac:dyDescent="0.35">
      <c r="B46" t="s">
        <v>191</v>
      </c>
      <c r="C46" s="12">
        <f t="shared" ref="C46:D46" si="31">C45+C44</f>
        <v>-14214</v>
      </c>
      <c r="D46" s="12">
        <f t="shared" si="31"/>
        <v>17262</v>
      </c>
      <c r="E46" s="12">
        <f t="shared" ref="E46" si="32">E45+E44</f>
        <v>47518</v>
      </c>
      <c r="F46" s="12">
        <f t="shared" ref="F46:J46" si="33">F45+F44</f>
        <v>143085</v>
      </c>
      <c r="G46" s="12">
        <f t="shared" si="33"/>
        <v>80782</v>
      </c>
      <c r="H46" s="12">
        <f t="shared" si="33"/>
        <v>75590</v>
      </c>
      <c r="I46" s="12">
        <f t="shared" si="33"/>
        <v>117723</v>
      </c>
      <c r="J46" s="12">
        <f t="shared" si="33"/>
        <v>72929</v>
      </c>
      <c r="K46" s="12">
        <f t="shared" si="25"/>
        <v>51132</v>
      </c>
    </row>
    <row r="47" spans="2:11" x14ac:dyDescent="0.35">
      <c r="B47" t="s">
        <v>352</v>
      </c>
      <c r="C47" s="12">
        <f t="shared" si="23"/>
        <v>-634</v>
      </c>
      <c r="D47" s="12">
        <f>D36-C36</f>
        <v>-4630</v>
      </c>
      <c r="E47" s="12">
        <f>E36-D36</f>
        <v>-7587</v>
      </c>
      <c r="F47" s="12">
        <f>F36-E36</f>
        <v>-22049</v>
      </c>
      <c r="G47" s="12">
        <f t="shared" si="24"/>
        <v>-22351</v>
      </c>
      <c r="H47" s="12">
        <f>H36-G36</f>
        <v>-15945</v>
      </c>
      <c r="I47" s="12">
        <f>I36-H36</f>
        <v>-19729</v>
      </c>
      <c r="J47" s="12">
        <f>J36-I36</f>
        <v>-19622</v>
      </c>
      <c r="K47" s="12">
        <f t="shared" si="25"/>
        <v>-8875</v>
      </c>
    </row>
    <row r="48" spans="2:11" x14ac:dyDescent="0.35">
      <c r="B48" s="7" t="s">
        <v>201</v>
      </c>
      <c r="C48" s="11">
        <f t="shared" ref="C48:K48" si="34">C47+C46</f>
        <v>-14848</v>
      </c>
      <c r="D48" s="11">
        <f t="shared" si="34"/>
        <v>12632</v>
      </c>
      <c r="E48" s="11">
        <f t="shared" si="34"/>
        <v>39931</v>
      </c>
      <c r="F48" s="11">
        <f t="shared" si="34"/>
        <v>121036</v>
      </c>
      <c r="G48" s="11">
        <f t="shared" si="34"/>
        <v>58431</v>
      </c>
      <c r="H48" s="11">
        <f t="shared" si="34"/>
        <v>59645</v>
      </c>
      <c r="I48" s="11">
        <f t="shared" si="34"/>
        <v>97994</v>
      </c>
      <c r="J48" s="11">
        <f t="shared" si="34"/>
        <v>53307</v>
      </c>
      <c r="K48" s="11">
        <f t="shared" si="34"/>
        <v>42257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2"/>
  <sheetViews>
    <sheetView workbookViewId="0">
      <selection activeCell="F2" sqref="F2"/>
    </sheetView>
  </sheetViews>
  <sheetFormatPr defaultRowHeight="14.5" x14ac:dyDescent="0.35"/>
  <cols>
    <col min="2" max="2" width="27" bestFit="1" customWidth="1"/>
    <col min="3" max="11" width="10.7265625" bestFit="1" customWidth="1"/>
  </cols>
  <sheetData>
    <row r="1" spans="2:11" x14ac:dyDescent="0.35">
      <c r="C1" s="1">
        <v>43921</v>
      </c>
      <c r="D1" s="1">
        <v>44012</v>
      </c>
      <c r="E1" s="1">
        <v>44104</v>
      </c>
      <c r="F1" s="1">
        <v>44196</v>
      </c>
      <c r="G1" s="1">
        <v>44286</v>
      </c>
      <c r="H1" s="1">
        <v>44377</v>
      </c>
      <c r="I1" s="1">
        <v>44469</v>
      </c>
      <c r="J1" s="1">
        <v>44561</v>
      </c>
      <c r="K1" s="1">
        <v>44651</v>
      </c>
    </row>
    <row r="2" spans="2:11" x14ac:dyDescent="0.35">
      <c r="B2" t="s">
        <v>293</v>
      </c>
      <c r="C2" s="12">
        <f>'DCs resumidas'!C48</f>
        <v>-14848</v>
      </c>
      <c r="D2" s="12">
        <f>'DCs resumidas'!D48</f>
        <v>12632</v>
      </c>
      <c r="E2" s="12">
        <f>'DCs resumidas'!E48</f>
        <v>39931</v>
      </c>
      <c r="F2" s="12">
        <f>'DCs resumidas'!F48</f>
        <v>121036</v>
      </c>
      <c r="G2" s="12">
        <f>'DCs resumidas'!G48</f>
        <v>58431</v>
      </c>
      <c r="H2" s="12">
        <f>'DCs resumidas'!H48</f>
        <v>59645</v>
      </c>
      <c r="I2" s="12">
        <f>'DCs resumidas'!I48</f>
        <v>97994</v>
      </c>
      <c r="J2" s="12">
        <f>'DCs resumidas'!J48</f>
        <v>53307</v>
      </c>
      <c r="K2" s="12">
        <f>'DCs resumidas'!K48</f>
        <v>42257</v>
      </c>
    </row>
    <row r="3" spans="2:11" x14ac:dyDescent="0.35">
      <c r="B3" t="s">
        <v>372</v>
      </c>
      <c r="C3">
        <f>-'DCs completas'!B201</f>
        <v>5596</v>
      </c>
      <c r="D3">
        <f>-'DCs completas'!C201-C3</f>
        <v>5065</v>
      </c>
      <c r="E3">
        <f>-'DCs completas'!D201-D3-C3</f>
        <v>-2986</v>
      </c>
      <c r="F3">
        <f>-'DCs completas'!E201-E3-D3-C3</f>
        <v>-12712</v>
      </c>
      <c r="G3">
        <f>-'DCs completas'!F201</f>
        <v>-2534</v>
      </c>
      <c r="H3">
        <f>-'DCs completas'!G201-G3</f>
        <v>9091</v>
      </c>
      <c r="I3">
        <f>-'DCs completas'!H201-H3-G3</f>
        <v>-4859</v>
      </c>
      <c r="J3">
        <f>-'DCs completas'!I201-I3-H3-G3</f>
        <v>-3073</v>
      </c>
      <c r="K3">
        <f>-'DCs completas'!J201</f>
        <v>8631</v>
      </c>
    </row>
    <row r="4" spans="2:11" x14ac:dyDescent="0.35">
      <c r="B4" t="s">
        <v>353</v>
      </c>
      <c r="C4">
        <f>-'DCs completas'!B222</f>
        <v>-3890</v>
      </c>
      <c r="D4">
        <f>-'DCs completas'!C222-C4</f>
        <v>-5001</v>
      </c>
      <c r="E4">
        <f>-'DCs completas'!D222-D4-C4</f>
        <v>-5637</v>
      </c>
      <c r="F4">
        <f>-'DCs completas'!E222-E4-D4-C4</f>
        <v>-4749</v>
      </c>
      <c r="G4">
        <f>-'DCs completas'!F222</f>
        <v>-3855</v>
      </c>
      <c r="H4">
        <f>-'DCs completas'!G222-G4</f>
        <v>-4441</v>
      </c>
      <c r="I4">
        <f>-'DCs completas'!H222-H4-G4</f>
        <v>-4075</v>
      </c>
      <c r="J4">
        <f>-'DCs completas'!I222-I4-H4-G4</f>
        <v>-4050</v>
      </c>
      <c r="K4">
        <f>-'DCs completas'!J222</f>
        <v>-4508</v>
      </c>
    </row>
    <row r="5" spans="2:11" x14ac:dyDescent="0.35">
      <c r="B5" t="s">
        <v>354</v>
      </c>
      <c r="C5" s="12">
        <f>'DCs resumidas'!C47</f>
        <v>-634</v>
      </c>
      <c r="D5" s="12">
        <f>'DCs resumidas'!D47</f>
        <v>-4630</v>
      </c>
      <c r="E5" s="12">
        <f>'DCs resumidas'!E47</f>
        <v>-7587</v>
      </c>
      <c r="F5" s="12">
        <f>'DCs resumidas'!F47</f>
        <v>-22049</v>
      </c>
      <c r="G5" s="12">
        <f>'DCs resumidas'!G47</f>
        <v>-22351</v>
      </c>
      <c r="H5" s="12">
        <f>'DCs resumidas'!H47</f>
        <v>-15945</v>
      </c>
      <c r="I5" s="12">
        <f>'DCs resumidas'!I47</f>
        <v>-19729</v>
      </c>
      <c r="J5" s="12">
        <f>'DCs resumidas'!J47</f>
        <v>-19622</v>
      </c>
      <c r="K5" s="12">
        <f>'DCs resumidas'!K47</f>
        <v>-8875</v>
      </c>
    </row>
    <row r="7" spans="2:11" x14ac:dyDescent="0.35">
      <c r="B7" t="s">
        <v>355</v>
      </c>
    </row>
    <row r="8" spans="2:11" x14ac:dyDescent="0.35">
      <c r="B8" t="str">
        <f>B2</f>
        <v>Lucro Liquido</v>
      </c>
      <c r="C8" s="12">
        <f>C2</f>
        <v>-14848</v>
      </c>
      <c r="D8" s="12">
        <f t="shared" ref="D8:K8" si="0">D2</f>
        <v>12632</v>
      </c>
      <c r="E8" s="12">
        <f t="shared" si="0"/>
        <v>39931</v>
      </c>
      <c r="F8" s="12">
        <f t="shared" si="0"/>
        <v>121036</v>
      </c>
      <c r="G8" s="12">
        <f t="shared" si="0"/>
        <v>58431</v>
      </c>
      <c r="H8" s="12">
        <f t="shared" si="0"/>
        <v>59645</v>
      </c>
      <c r="I8" s="12">
        <f t="shared" si="0"/>
        <v>97994</v>
      </c>
      <c r="J8" s="12">
        <f t="shared" si="0"/>
        <v>53307</v>
      </c>
      <c r="K8" s="12">
        <f t="shared" si="0"/>
        <v>42257</v>
      </c>
    </row>
    <row r="9" spans="2:11" x14ac:dyDescent="0.35">
      <c r="B9" t="s">
        <v>356</v>
      </c>
      <c r="C9">
        <f>-C3</f>
        <v>-5596</v>
      </c>
      <c r="D9">
        <f t="shared" ref="D9:K9" si="1">-D3</f>
        <v>-5065</v>
      </c>
      <c r="E9">
        <f t="shared" si="1"/>
        <v>2986</v>
      </c>
      <c r="F9">
        <f t="shared" si="1"/>
        <v>12712</v>
      </c>
      <c r="G9">
        <f t="shared" si="1"/>
        <v>2534</v>
      </c>
      <c r="H9">
        <f t="shared" si="1"/>
        <v>-9091</v>
      </c>
      <c r="I9">
        <f t="shared" si="1"/>
        <v>4859</v>
      </c>
      <c r="J9">
        <f t="shared" si="1"/>
        <v>3073</v>
      </c>
      <c r="K9">
        <f t="shared" si="1"/>
        <v>-8631</v>
      </c>
    </row>
    <row r="10" spans="2:11" x14ac:dyDescent="0.35">
      <c r="B10" t="s">
        <v>357</v>
      </c>
      <c r="C10">
        <f>-C4</f>
        <v>3890</v>
      </c>
      <c r="D10">
        <f t="shared" ref="D10:K10" si="2">-D4</f>
        <v>5001</v>
      </c>
      <c r="E10">
        <f t="shared" si="2"/>
        <v>5637</v>
      </c>
      <c r="F10">
        <f t="shared" si="2"/>
        <v>4749</v>
      </c>
      <c r="G10">
        <f t="shared" si="2"/>
        <v>3855</v>
      </c>
      <c r="H10">
        <f t="shared" si="2"/>
        <v>4441</v>
      </c>
      <c r="I10">
        <f t="shared" si="2"/>
        <v>4075</v>
      </c>
      <c r="J10">
        <f t="shared" si="2"/>
        <v>4050</v>
      </c>
      <c r="K10">
        <f t="shared" si="2"/>
        <v>4508</v>
      </c>
    </row>
    <row r="11" spans="2:11" x14ac:dyDescent="0.35">
      <c r="B11" t="s">
        <v>358</v>
      </c>
      <c r="C11" s="14">
        <f>-C5</f>
        <v>634</v>
      </c>
      <c r="D11" s="14">
        <f t="shared" ref="D11:K11" si="3">-D5</f>
        <v>4630</v>
      </c>
      <c r="E11" s="14">
        <f t="shared" si="3"/>
        <v>7587</v>
      </c>
      <c r="F11" s="14">
        <f t="shared" si="3"/>
        <v>22049</v>
      </c>
      <c r="G11" s="14">
        <f t="shared" si="3"/>
        <v>22351</v>
      </c>
      <c r="H11" s="14">
        <f t="shared" si="3"/>
        <v>15945</v>
      </c>
      <c r="I11" s="14">
        <f t="shared" si="3"/>
        <v>19729</v>
      </c>
      <c r="J11" s="14">
        <f t="shared" si="3"/>
        <v>19622</v>
      </c>
      <c r="K11" s="14">
        <f t="shared" si="3"/>
        <v>8875</v>
      </c>
    </row>
    <row r="12" spans="2:11" x14ac:dyDescent="0.35">
      <c r="B12" t="s">
        <v>359</v>
      </c>
      <c r="C12" s="12">
        <f>SUM(C8:C11)</f>
        <v>-15920</v>
      </c>
      <c r="D12" s="12">
        <f t="shared" ref="D12:K12" si="4">SUM(D8:D11)</f>
        <v>17198</v>
      </c>
      <c r="E12" s="12">
        <f t="shared" si="4"/>
        <v>56141</v>
      </c>
      <c r="F12" s="28">
        <f t="shared" si="4"/>
        <v>160546</v>
      </c>
      <c r="G12" s="12">
        <f t="shared" si="4"/>
        <v>87171</v>
      </c>
      <c r="H12" s="12">
        <f t="shared" si="4"/>
        <v>70940</v>
      </c>
      <c r="I12" s="28">
        <f t="shared" si="4"/>
        <v>126657</v>
      </c>
      <c r="J12" s="12">
        <f t="shared" si="4"/>
        <v>80052</v>
      </c>
      <c r="K12" s="12">
        <f t="shared" si="4"/>
        <v>47009</v>
      </c>
    </row>
    <row r="14" spans="2:11" x14ac:dyDescent="0.35">
      <c r="B14" t="s">
        <v>365</v>
      </c>
      <c r="J14" s="12">
        <f>SUM(G12:J12)</f>
        <v>364820</v>
      </c>
    </row>
    <row r="16" spans="2:11" x14ac:dyDescent="0.35">
      <c r="B16" t="s">
        <v>360</v>
      </c>
    </row>
    <row r="18" spans="2:11" x14ac:dyDescent="0.35">
      <c r="B18" t="s">
        <v>371</v>
      </c>
      <c r="J18" t="s">
        <v>366</v>
      </c>
      <c r="K18" s="15" t="s">
        <v>367</v>
      </c>
    </row>
    <row r="19" spans="2:11" x14ac:dyDescent="0.35">
      <c r="K19" s="15"/>
    </row>
    <row r="20" spans="2:11" x14ac:dyDescent="0.35">
      <c r="B20" t="s">
        <v>368</v>
      </c>
      <c r="K20" s="15"/>
    </row>
    <row r="21" spans="2:11" x14ac:dyDescent="0.35">
      <c r="K21" s="15"/>
    </row>
    <row r="22" spans="2:11" x14ac:dyDescent="0.35">
      <c r="B22" t="s">
        <v>369</v>
      </c>
      <c r="K22" s="15"/>
    </row>
    <row r="23" spans="2:11" x14ac:dyDescent="0.35">
      <c r="K23" s="15"/>
    </row>
    <row r="24" spans="2:11" x14ac:dyDescent="0.35">
      <c r="B24" t="s">
        <v>361</v>
      </c>
    </row>
    <row r="26" spans="2:11" x14ac:dyDescent="0.35">
      <c r="B26" t="s">
        <v>362</v>
      </c>
    </row>
    <row r="35" spans="2:2" x14ac:dyDescent="0.35">
      <c r="B35" t="s">
        <v>363</v>
      </c>
    </row>
    <row r="54" spans="2:8" x14ac:dyDescent="0.35">
      <c r="B54" s="34" t="s">
        <v>364</v>
      </c>
      <c r="C54" s="34"/>
      <c r="D54" s="34"/>
      <c r="E54" s="34"/>
      <c r="F54" s="34"/>
      <c r="G54" s="34"/>
      <c r="H54" s="34"/>
    </row>
    <row r="55" spans="2:8" x14ac:dyDescent="0.35">
      <c r="B55" s="34"/>
      <c r="C55" s="34"/>
      <c r="D55" s="34"/>
      <c r="E55" s="34"/>
      <c r="F55" s="34"/>
      <c r="G55" s="34"/>
      <c r="H55" s="34"/>
    </row>
    <row r="56" spans="2:8" x14ac:dyDescent="0.35">
      <c r="B56" s="34"/>
      <c r="C56" s="34"/>
      <c r="D56" s="34"/>
      <c r="E56" s="34"/>
      <c r="F56" s="34"/>
      <c r="G56" s="34"/>
      <c r="H56" s="34"/>
    </row>
    <row r="57" spans="2:8" x14ac:dyDescent="0.35">
      <c r="B57" s="34"/>
      <c r="C57" s="34"/>
      <c r="D57" s="34"/>
      <c r="E57" s="34"/>
      <c r="F57" s="34"/>
      <c r="G57" s="34"/>
      <c r="H57" s="34"/>
    </row>
    <row r="59" spans="2:8" x14ac:dyDescent="0.35">
      <c r="B59" s="34" t="s">
        <v>370</v>
      </c>
      <c r="C59" s="34"/>
      <c r="D59" s="34"/>
      <c r="E59" s="34"/>
      <c r="F59" s="34"/>
      <c r="G59" s="34"/>
      <c r="H59" s="34"/>
    </row>
    <row r="60" spans="2:8" x14ac:dyDescent="0.35">
      <c r="B60" s="34"/>
      <c r="C60" s="34"/>
      <c r="D60" s="34"/>
      <c r="E60" s="34"/>
      <c r="F60" s="34"/>
      <c r="G60" s="34"/>
      <c r="H60" s="34"/>
    </row>
    <row r="61" spans="2:8" x14ac:dyDescent="0.35">
      <c r="B61" s="34"/>
      <c r="C61" s="34"/>
      <c r="D61" s="34"/>
      <c r="E61" s="34"/>
      <c r="F61" s="34"/>
      <c r="G61" s="34"/>
      <c r="H61" s="34"/>
    </row>
    <row r="62" spans="2:8" x14ac:dyDescent="0.35">
      <c r="B62" s="34"/>
      <c r="C62" s="34"/>
      <c r="D62" s="34"/>
      <c r="E62" s="34"/>
      <c r="F62" s="34"/>
      <c r="G62" s="34"/>
      <c r="H62" s="34"/>
    </row>
  </sheetData>
  <mergeCells count="2">
    <mergeCell ref="B54:H57"/>
    <mergeCell ref="B59:H62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tabSelected="1" workbookViewId="0">
      <selection activeCell="F8" sqref="F8"/>
    </sheetView>
  </sheetViews>
  <sheetFormatPr defaultRowHeight="14.5" x14ac:dyDescent="0.35"/>
  <cols>
    <col min="2" max="2" width="14.54296875" bestFit="1" customWidth="1"/>
    <col min="3" max="11" width="10.7265625" bestFit="1" customWidth="1"/>
  </cols>
  <sheetData>
    <row r="1" spans="2:11" x14ac:dyDescent="0.35">
      <c r="C1" s="1">
        <v>43921</v>
      </c>
      <c r="D1" s="1">
        <v>44012</v>
      </c>
      <c r="E1" s="1">
        <v>44104</v>
      </c>
      <c r="F1" s="1">
        <v>44196</v>
      </c>
      <c r="G1" s="1">
        <v>44286</v>
      </c>
      <c r="H1" s="1">
        <v>44377</v>
      </c>
      <c r="I1" s="1">
        <v>44469</v>
      </c>
      <c r="J1" s="1">
        <v>44561</v>
      </c>
      <c r="K1" s="1">
        <v>44651</v>
      </c>
    </row>
    <row r="2" spans="2:11" x14ac:dyDescent="0.35">
      <c r="B2" t="s">
        <v>293</v>
      </c>
      <c r="C2" s="12">
        <f>'DCs resumidas'!C48</f>
        <v>-14848</v>
      </c>
      <c r="D2" s="12">
        <f>'DCs resumidas'!D48</f>
        <v>12632</v>
      </c>
      <c r="E2" s="12">
        <f>'DCs resumidas'!E48</f>
        <v>39931</v>
      </c>
      <c r="F2" s="12">
        <f>'DCs resumidas'!F48</f>
        <v>121036</v>
      </c>
      <c r="G2" s="12">
        <f>'DCs resumidas'!G48</f>
        <v>58431</v>
      </c>
      <c r="H2" s="12">
        <f>'DCs resumidas'!H48</f>
        <v>59645</v>
      </c>
      <c r="I2" s="12">
        <f>'DCs resumidas'!I48</f>
        <v>97994</v>
      </c>
      <c r="J2" s="12">
        <f>'DCs resumidas'!J48</f>
        <v>53307</v>
      </c>
      <c r="K2" s="12">
        <f>'DCs resumidas'!K48</f>
        <v>42257</v>
      </c>
    </row>
    <row r="3" spans="2:11" x14ac:dyDescent="0.35">
      <c r="B3" t="s">
        <v>179</v>
      </c>
      <c r="C3" s="12">
        <f>'DCs resumidas'!C42</f>
        <v>19770</v>
      </c>
      <c r="D3" s="12">
        <f>'DCs resumidas'!D42</f>
        <v>28274</v>
      </c>
      <c r="E3" s="12">
        <f>'DCs resumidas'!E42</f>
        <v>76593</v>
      </c>
      <c r="F3" s="12">
        <f>'DCs resumidas'!F42</f>
        <v>102707</v>
      </c>
      <c r="G3" s="12">
        <f>'DCs resumidas'!G42</f>
        <v>120294</v>
      </c>
      <c r="H3" s="12">
        <f>'DCs resumidas'!H42</f>
        <v>132831</v>
      </c>
      <c r="I3" s="12">
        <f>'DCs resumidas'!I42</f>
        <v>118709</v>
      </c>
      <c r="J3" s="12">
        <f>'DCs resumidas'!J42</f>
        <v>119216</v>
      </c>
      <c r="K3" s="12">
        <f>'DCs resumidas'!K42</f>
        <v>85938</v>
      </c>
    </row>
    <row r="4" spans="2:11" x14ac:dyDescent="0.35">
      <c r="B4" t="s">
        <v>373</v>
      </c>
      <c r="C4" s="12">
        <f>'DCs resumidas'!C40</f>
        <v>113636</v>
      </c>
      <c r="D4" s="12">
        <f>'DCs resumidas'!D40</f>
        <v>139195</v>
      </c>
      <c r="E4" s="12">
        <f>'DCs resumidas'!E40</f>
        <v>201139</v>
      </c>
      <c r="F4" s="12">
        <f>'DCs resumidas'!F40</f>
        <v>229453</v>
      </c>
      <c r="G4" s="12">
        <f>'DCs resumidas'!G40</f>
        <v>270285</v>
      </c>
      <c r="H4" s="12">
        <f>'DCs resumidas'!H40</f>
        <v>287317</v>
      </c>
      <c r="I4" s="12">
        <f>'DCs resumidas'!I40</f>
        <v>275978</v>
      </c>
      <c r="J4" s="12">
        <f>'DCs resumidas'!J40</f>
        <v>289545</v>
      </c>
      <c r="K4" s="12">
        <f>'DCs resumidas'!K40</f>
        <v>259693</v>
      </c>
    </row>
    <row r="6" spans="2:11" x14ac:dyDescent="0.35">
      <c r="B6" t="s">
        <v>374</v>
      </c>
      <c r="C6" s="16">
        <f>C3/C4</f>
        <v>0.17397655672498152</v>
      </c>
      <c r="D6" s="16">
        <f t="shared" ref="D6:K6" si="0">D3/D4</f>
        <v>0.20312511225259527</v>
      </c>
      <c r="E6" s="16">
        <f t="shared" si="0"/>
        <v>0.38079636470301631</v>
      </c>
      <c r="F6" s="16">
        <f t="shared" si="0"/>
        <v>0.44761672325051316</v>
      </c>
      <c r="G6" s="16">
        <f t="shared" si="0"/>
        <v>0.44506354403685</v>
      </c>
      <c r="H6" s="16">
        <f t="shared" si="0"/>
        <v>0.46231514320419609</v>
      </c>
      <c r="I6" s="16">
        <f t="shared" si="0"/>
        <v>0.4301393589344078</v>
      </c>
      <c r="J6" s="16">
        <f t="shared" si="0"/>
        <v>0.41173565421609765</v>
      </c>
      <c r="K6" s="16">
        <f t="shared" si="0"/>
        <v>0.33092151116895718</v>
      </c>
    </row>
    <row r="8" spans="2:11" x14ac:dyDescent="0.35">
      <c r="B8" t="s">
        <v>375</v>
      </c>
      <c r="C8" s="16">
        <f>C2/C4</f>
        <v>-0.13066281812101799</v>
      </c>
      <c r="D8" s="16">
        <f t="shared" ref="D8:K8" si="1">D2/D4</f>
        <v>9.0750386148927761E-2</v>
      </c>
      <c r="E8" s="16">
        <f t="shared" si="1"/>
        <v>0.19852440352194253</v>
      </c>
      <c r="F8" s="29">
        <f t="shared" si="1"/>
        <v>0.52749800612761655</v>
      </c>
      <c r="G8" s="16">
        <f t="shared" si="1"/>
        <v>0.21618291803096731</v>
      </c>
      <c r="H8" s="16">
        <f t="shared" si="1"/>
        <v>0.20759300702708158</v>
      </c>
      <c r="I8" s="35">
        <f t="shared" si="1"/>
        <v>0.35507902803846686</v>
      </c>
      <c r="J8" s="35">
        <f t="shared" si="1"/>
        <v>0.18410609749779827</v>
      </c>
      <c r="K8" s="16">
        <f t="shared" si="1"/>
        <v>0.16271905673237247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workbookViewId="0">
      <selection activeCell="C1" sqref="C1:K1"/>
    </sheetView>
  </sheetViews>
  <sheetFormatPr defaultRowHeight="14.5" x14ac:dyDescent="0.35"/>
  <cols>
    <col min="2" max="2" width="4.1796875" bestFit="1" customWidth="1"/>
    <col min="3" max="11" width="10.7265625" bestFit="1" customWidth="1"/>
  </cols>
  <sheetData>
    <row r="1" spans="2:11" x14ac:dyDescent="0.35">
      <c r="C1" s="1">
        <v>43921</v>
      </c>
      <c r="D1" s="1">
        <v>44012</v>
      </c>
      <c r="E1" s="1">
        <v>44104</v>
      </c>
      <c r="F1" s="1">
        <v>44196</v>
      </c>
      <c r="G1" s="1">
        <v>44286</v>
      </c>
      <c r="H1" s="1">
        <v>44377</v>
      </c>
      <c r="I1" s="1">
        <v>44469</v>
      </c>
      <c r="J1" s="1">
        <v>44561</v>
      </c>
      <c r="K1" s="1">
        <v>44651</v>
      </c>
    </row>
    <row r="2" spans="2:11" x14ac:dyDescent="0.35">
      <c r="B2" t="s">
        <v>376</v>
      </c>
      <c r="C2" s="12">
        <f>'DCs resumidas'!C3</f>
        <v>245358</v>
      </c>
      <c r="D2" s="12">
        <f>'DCs resumidas'!D3</f>
        <v>264784</v>
      </c>
      <c r="E2" s="12">
        <f>'DCs resumidas'!E3</f>
        <v>301763</v>
      </c>
      <c r="F2" s="12">
        <f>'DCs resumidas'!F3</f>
        <v>486081</v>
      </c>
      <c r="G2" s="12">
        <f>'DCs resumidas'!G3</f>
        <v>569804</v>
      </c>
      <c r="H2" s="12">
        <f>'DCs resumidas'!H3</f>
        <v>621361</v>
      </c>
      <c r="I2" s="12">
        <f>'DCs resumidas'!I3</f>
        <v>707065</v>
      </c>
      <c r="J2" s="12">
        <f>'DCs resumidas'!J3</f>
        <v>740202</v>
      </c>
      <c r="K2" s="12">
        <f>'DCs resumidas'!K3</f>
        <v>779841</v>
      </c>
    </row>
    <row r="3" spans="2:11" x14ac:dyDescent="0.35">
      <c r="B3" t="s">
        <v>377</v>
      </c>
      <c r="C3" s="12">
        <f>'DCs resumidas'!C14</f>
        <v>253042</v>
      </c>
      <c r="D3" s="12">
        <f>'DCs resumidas'!D14</f>
        <v>231145</v>
      </c>
      <c r="E3" s="12">
        <f>'DCs resumidas'!E14</f>
        <v>225629</v>
      </c>
      <c r="F3" s="12">
        <f>'DCs resumidas'!F14</f>
        <v>221245</v>
      </c>
      <c r="G3" s="12">
        <f>'DCs resumidas'!G14</f>
        <v>258657</v>
      </c>
      <c r="H3" s="12">
        <f>'DCs resumidas'!H14</f>
        <v>173861</v>
      </c>
      <c r="I3" s="12">
        <f>'DCs resumidas'!I14</f>
        <v>185716</v>
      </c>
      <c r="J3" s="12">
        <f>'DCs resumidas'!J14</f>
        <v>208855</v>
      </c>
      <c r="K3" s="12">
        <f>'DCs resumidas'!K14</f>
        <v>218202</v>
      </c>
    </row>
    <row r="4" spans="2:11" x14ac:dyDescent="0.35">
      <c r="B4" t="s">
        <v>378</v>
      </c>
      <c r="C4" s="12">
        <f>C2-C3</f>
        <v>-7684</v>
      </c>
      <c r="D4" s="12">
        <f t="shared" ref="D4:K4" si="0">D2-D3</f>
        <v>33639</v>
      </c>
      <c r="E4" s="12">
        <f t="shared" si="0"/>
        <v>76134</v>
      </c>
      <c r="F4" s="12">
        <f t="shared" si="0"/>
        <v>264836</v>
      </c>
      <c r="G4" s="12">
        <f t="shared" si="0"/>
        <v>311147</v>
      </c>
      <c r="H4" s="12">
        <f t="shared" si="0"/>
        <v>447500</v>
      </c>
      <c r="I4" s="12">
        <f t="shared" si="0"/>
        <v>521349</v>
      </c>
      <c r="J4" s="12">
        <f t="shared" si="0"/>
        <v>531347</v>
      </c>
      <c r="K4" s="12">
        <f t="shared" si="0"/>
        <v>561639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"/>
  <sheetViews>
    <sheetView workbookViewId="0">
      <selection activeCell="C2" sqref="C2:K2"/>
    </sheetView>
  </sheetViews>
  <sheetFormatPr defaultRowHeight="14.5" x14ac:dyDescent="0.35"/>
  <cols>
    <col min="2" max="2" width="23.81640625" bestFit="1" customWidth="1"/>
    <col min="3" max="11" width="10.7265625" bestFit="1" customWidth="1"/>
  </cols>
  <sheetData>
    <row r="2" spans="2:11" x14ac:dyDescent="0.35">
      <c r="C2" s="1">
        <v>43921</v>
      </c>
      <c r="D2" s="1">
        <v>44012</v>
      </c>
      <c r="E2" s="1">
        <v>44104</v>
      </c>
      <c r="F2" s="1">
        <v>44196</v>
      </c>
      <c r="G2" s="1">
        <v>44286</v>
      </c>
      <c r="H2" s="1">
        <v>44377</v>
      </c>
      <c r="I2" s="1">
        <v>44469</v>
      </c>
      <c r="J2" s="1">
        <v>44561</v>
      </c>
      <c r="K2" s="1">
        <v>44651</v>
      </c>
    </row>
    <row r="3" spans="2:11" x14ac:dyDescent="0.35">
      <c r="B3" t="s">
        <v>376</v>
      </c>
      <c r="C3" s="12">
        <f>'DCs resumidas'!C3</f>
        <v>245358</v>
      </c>
      <c r="D3" s="12">
        <f>'DCs resumidas'!D3</f>
        <v>264784</v>
      </c>
      <c r="E3" s="12">
        <f>'DCs resumidas'!E3</f>
        <v>301763</v>
      </c>
      <c r="F3" s="12">
        <f>'DCs resumidas'!F3</f>
        <v>486081</v>
      </c>
      <c r="G3" s="12">
        <f>'DCs resumidas'!G3</f>
        <v>569804</v>
      </c>
      <c r="H3" s="12">
        <f>'DCs resumidas'!H3</f>
        <v>621361</v>
      </c>
      <c r="I3" s="12">
        <f>'DCs resumidas'!I3</f>
        <v>707065</v>
      </c>
      <c r="J3" s="12">
        <f>'DCs resumidas'!J3</f>
        <v>740202</v>
      </c>
      <c r="K3" s="12">
        <f>'DCs resumidas'!K3</f>
        <v>779841</v>
      </c>
    </row>
    <row r="4" spans="2:11" x14ac:dyDescent="0.35">
      <c r="B4" t="s">
        <v>379</v>
      </c>
      <c r="C4" s="12">
        <f>'DCs resumidas'!C4</f>
        <v>10866</v>
      </c>
      <c r="D4" s="12">
        <f>'DCs resumidas'!D4</f>
        <v>34862</v>
      </c>
      <c r="E4" s="12">
        <f>'DCs resumidas'!E4</f>
        <v>58877</v>
      </c>
      <c r="F4" s="12">
        <f>'DCs resumidas'!F4</f>
        <v>81175</v>
      </c>
      <c r="G4" s="12">
        <f>'DCs resumidas'!G4</f>
        <v>216333</v>
      </c>
      <c r="H4" s="12">
        <f>'DCs resumidas'!H4</f>
        <v>196650</v>
      </c>
      <c r="I4" s="12">
        <f>'DCs resumidas'!I4</f>
        <v>259344</v>
      </c>
      <c r="J4" s="12">
        <f>'DCs resumidas'!J4</f>
        <v>218864</v>
      </c>
      <c r="K4" s="12">
        <f>'DCs resumidas'!K4</f>
        <v>236724</v>
      </c>
    </row>
    <row r="5" spans="2:11" x14ac:dyDescent="0.35">
      <c r="B5" t="s">
        <v>377</v>
      </c>
      <c r="C5" s="12">
        <f>'DCs resumidas'!C14</f>
        <v>253042</v>
      </c>
      <c r="D5" s="12">
        <f>'DCs resumidas'!D14</f>
        <v>231145</v>
      </c>
      <c r="E5" s="12">
        <f>'DCs resumidas'!E14</f>
        <v>225629</v>
      </c>
      <c r="F5" s="12">
        <f>'DCs resumidas'!F14</f>
        <v>221245</v>
      </c>
      <c r="G5" s="12">
        <f>'DCs resumidas'!G14</f>
        <v>258657</v>
      </c>
      <c r="H5" s="12">
        <f>'DCs resumidas'!H14</f>
        <v>173861</v>
      </c>
      <c r="I5" s="12">
        <f>'DCs resumidas'!I14</f>
        <v>185716</v>
      </c>
      <c r="J5" s="12">
        <f>'DCs resumidas'!J14</f>
        <v>208855</v>
      </c>
      <c r="K5" s="12">
        <f>'DCs resumidas'!K14</f>
        <v>218202</v>
      </c>
    </row>
    <row r="7" spans="2:11" x14ac:dyDescent="0.35">
      <c r="B7" t="s">
        <v>380</v>
      </c>
      <c r="C7" s="17">
        <f>C3/C5</f>
        <v>0.96963349957714529</v>
      </c>
      <c r="D7" s="17">
        <f t="shared" ref="D7:J7" si="0">D3/D5</f>
        <v>1.1455320253520518</v>
      </c>
      <c r="E7" s="17">
        <f t="shared" si="0"/>
        <v>1.3374300289413152</v>
      </c>
      <c r="F7" s="17">
        <f t="shared" si="0"/>
        <v>2.1970259214897512</v>
      </c>
      <c r="G7" s="17">
        <f t="shared" si="0"/>
        <v>2.2029328415623781</v>
      </c>
      <c r="H7" s="17">
        <f t="shared" si="0"/>
        <v>3.5738952381500164</v>
      </c>
      <c r="I7" s="17">
        <f t="shared" si="0"/>
        <v>3.8072379331883091</v>
      </c>
      <c r="J7" s="17">
        <f t="shared" si="0"/>
        <v>3.5440951856551197</v>
      </c>
      <c r="K7" s="17">
        <f>K3/K5</f>
        <v>3.5739406604889048</v>
      </c>
    </row>
    <row r="8" spans="2:11" x14ac:dyDescent="0.35">
      <c r="B8" t="s">
        <v>381</v>
      </c>
      <c r="C8" s="18">
        <f>C4/C5</f>
        <v>4.2941487974328375E-2</v>
      </c>
      <c r="D8" s="17">
        <f t="shared" ref="D8:J8" si="1">D4/D5</f>
        <v>0.15082307642388976</v>
      </c>
      <c r="E8" s="17">
        <f t="shared" si="1"/>
        <v>0.26094606633012601</v>
      </c>
      <c r="F8" s="17">
        <f t="shared" si="1"/>
        <v>0.36690094691405456</v>
      </c>
      <c r="G8" s="17">
        <f t="shared" si="1"/>
        <v>0.83637017362762267</v>
      </c>
      <c r="H8" s="17">
        <f t="shared" si="1"/>
        <v>1.1310759744853647</v>
      </c>
      <c r="I8" s="17">
        <f t="shared" si="1"/>
        <v>1.3964548019556742</v>
      </c>
      <c r="J8" s="17">
        <f t="shared" si="1"/>
        <v>1.0479232003064327</v>
      </c>
      <c r="K8" s="17">
        <f>K4/K5</f>
        <v>1.0848846481700443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I5" sqref="I5"/>
    </sheetView>
  </sheetViews>
  <sheetFormatPr defaultRowHeight="14.5" x14ac:dyDescent="0.35"/>
  <cols>
    <col min="2" max="2" width="19.54296875" bestFit="1" customWidth="1"/>
    <col min="3" max="11" width="10.7265625" bestFit="1" customWidth="1"/>
  </cols>
  <sheetData>
    <row r="1" spans="2:11" x14ac:dyDescent="0.35">
      <c r="C1" s="1">
        <v>43921</v>
      </c>
      <c r="D1" s="1">
        <v>44012</v>
      </c>
      <c r="E1" s="1">
        <v>44104</v>
      </c>
      <c r="F1" s="1">
        <v>44196</v>
      </c>
      <c r="G1" s="1">
        <v>44286</v>
      </c>
      <c r="H1" s="1">
        <v>44377</v>
      </c>
      <c r="I1" s="1">
        <v>44469</v>
      </c>
      <c r="J1" s="1">
        <v>44561</v>
      </c>
      <c r="K1" s="1">
        <v>44651</v>
      </c>
    </row>
    <row r="2" spans="2:11" x14ac:dyDescent="0.35">
      <c r="B2" t="s">
        <v>382</v>
      </c>
      <c r="C2" s="12">
        <f>'DCs resumidas'!C18</f>
        <v>59333</v>
      </c>
      <c r="D2" s="12">
        <f>'DCs resumidas'!D18</f>
        <v>31875</v>
      </c>
      <c r="E2" s="12">
        <f>'DCs resumidas'!E18</f>
        <v>1066</v>
      </c>
      <c r="F2" s="12">
        <f>'DCs resumidas'!F18</f>
        <v>0</v>
      </c>
      <c r="G2" s="12">
        <f>'DCs resumidas'!G18</f>
        <v>7598</v>
      </c>
      <c r="H2" s="12">
        <f>'DCs resumidas'!H18</f>
        <v>7598</v>
      </c>
      <c r="I2" s="12">
        <f>'DCs resumidas'!I18</f>
        <v>6997</v>
      </c>
      <c r="J2" s="12">
        <f>'DCs resumidas'!J18</f>
        <v>3911</v>
      </c>
      <c r="K2" s="12">
        <f>'DCs resumidas'!K18</f>
        <v>3911</v>
      </c>
    </row>
    <row r="3" spans="2:11" x14ac:dyDescent="0.35">
      <c r="B3" t="s">
        <v>383</v>
      </c>
      <c r="C3" s="12">
        <f>'DCs resumidas'!C22</f>
        <v>64394</v>
      </c>
      <c r="D3" s="12">
        <f>'DCs resumidas'!D22</f>
        <v>65027</v>
      </c>
      <c r="E3" s="12">
        <f>'DCs resumidas'!E22</f>
        <v>65712</v>
      </c>
      <c r="F3" s="12">
        <f>'DCs resumidas'!F22</f>
        <v>66388</v>
      </c>
      <c r="G3" s="12">
        <f>'DCs resumidas'!G22</f>
        <v>60641</v>
      </c>
      <c r="H3" s="12">
        <f>'DCs resumidas'!H22</f>
        <v>36946</v>
      </c>
      <c r="I3" s="12">
        <f>'DCs resumidas'!I22</f>
        <v>31375</v>
      </c>
      <c r="J3" s="12">
        <f>'DCs resumidas'!J22</f>
        <v>33485</v>
      </c>
      <c r="K3" s="12">
        <f>'DCs resumidas'!K22</f>
        <v>32501</v>
      </c>
    </row>
    <row r="5" spans="2:11" x14ac:dyDescent="0.35">
      <c r="B5" t="s">
        <v>386</v>
      </c>
      <c r="C5" s="12">
        <f>C3+C2</f>
        <v>123727</v>
      </c>
      <c r="D5" s="12">
        <f t="shared" ref="D5:K5" si="0">D3+D2</f>
        <v>96902</v>
      </c>
      <c r="E5" s="12">
        <f t="shared" si="0"/>
        <v>66778</v>
      </c>
      <c r="F5" s="12">
        <f t="shared" si="0"/>
        <v>66388</v>
      </c>
      <c r="G5" s="12">
        <f t="shared" si="0"/>
        <v>68239</v>
      </c>
      <c r="H5" s="12">
        <f t="shared" si="0"/>
        <v>44544</v>
      </c>
      <c r="I5" s="12">
        <f t="shared" si="0"/>
        <v>38372</v>
      </c>
      <c r="J5" s="12">
        <f t="shared" si="0"/>
        <v>37396</v>
      </c>
      <c r="K5" s="12">
        <f t="shared" si="0"/>
        <v>36412</v>
      </c>
    </row>
    <row r="7" spans="2:11" x14ac:dyDescent="0.35">
      <c r="B7" t="s">
        <v>384</v>
      </c>
      <c r="C7" s="12">
        <f>'DCs resumidas'!C26</f>
        <v>-17632</v>
      </c>
      <c r="D7" s="12">
        <f>'DCs resumidas'!D26</f>
        <v>41493</v>
      </c>
      <c r="E7" s="12">
        <f>'DCs resumidas'!E26</f>
        <v>81449</v>
      </c>
      <c r="F7" s="12">
        <f>'DCs resumidas'!F26</f>
        <v>215011</v>
      </c>
      <c r="G7" s="12">
        <f>'DCs resumidas'!G26</f>
        <v>273445</v>
      </c>
      <c r="H7" s="12">
        <f>'DCs resumidas'!H26</f>
        <v>443100</v>
      </c>
      <c r="I7" s="12">
        <f>'DCs resumidas'!I26</f>
        <v>541114</v>
      </c>
      <c r="J7" s="12">
        <f>'DCs resumidas'!J26</f>
        <v>563355</v>
      </c>
      <c r="K7" s="12">
        <f>'DCs resumidas'!K26</f>
        <v>605652</v>
      </c>
    </row>
    <row r="9" spans="2:11" x14ac:dyDescent="0.35">
      <c r="B9" t="s">
        <v>385</v>
      </c>
      <c r="C9" s="17">
        <f>C5/C7</f>
        <v>-7.0171846642468241</v>
      </c>
      <c r="D9" s="17">
        <f t="shared" ref="D9:K9" si="1">D5/D7</f>
        <v>2.3353818716409998</v>
      </c>
      <c r="E9" s="17">
        <f t="shared" si="1"/>
        <v>0.8198750138123243</v>
      </c>
      <c r="F9" s="17">
        <f t="shared" si="1"/>
        <v>0.30876559803917009</v>
      </c>
      <c r="G9" s="17">
        <f t="shared" si="1"/>
        <v>0.24955292654830039</v>
      </c>
      <c r="H9" s="17">
        <f t="shared" si="1"/>
        <v>0.10052809749492214</v>
      </c>
      <c r="I9" s="17">
        <f t="shared" si="1"/>
        <v>7.0912968431790707E-2</v>
      </c>
      <c r="J9" s="17">
        <f t="shared" si="1"/>
        <v>6.6380878841938037E-2</v>
      </c>
      <c r="K9" s="17">
        <f t="shared" si="1"/>
        <v>6.0120333128595299E-2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workbookViewId="0">
      <pane ySplit="1" topLeftCell="A13" activePane="bottomLeft" state="frozen"/>
      <selection pane="bottomLeft" activeCell="H21" sqref="H21"/>
    </sheetView>
  </sheetViews>
  <sheetFormatPr defaultRowHeight="14.5" x14ac:dyDescent="0.35"/>
  <cols>
    <col min="2" max="2" width="34.1796875" bestFit="1" customWidth="1"/>
    <col min="3" max="11" width="10.7265625" bestFit="1" customWidth="1"/>
  </cols>
  <sheetData>
    <row r="1" spans="2:11" x14ac:dyDescent="0.35">
      <c r="C1" s="1">
        <v>43921</v>
      </c>
      <c r="D1" s="1">
        <v>44012</v>
      </c>
      <c r="E1" s="1">
        <v>44104</v>
      </c>
      <c r="F1" s="1">
        <v>44196</v>
      </c>
      <c r="G1" s="1">
        <v>44286</v>
      </c>
      <c r="H1" s="1">
        <v>44377</v>
      </c>
      <c r="I1" s="1">
        <v>44469</v>
      </c>
      <c r="J1" s="1">
        <v>44561</v>
      </c>
      <c r="K1" s="1">
        <v>44651</v>
      </c>
    </row>
    <row r="2" spans="2:11" x14ac:dyDescent="0.35">
      <c r="B2" t="s">
        <v>387</v>
      </c>
      <c r="C2" s="12">
        <f>'DCs resumidas'!C48</f>
        <v>-14848</v>
      </c>
      <c r="D2" s="12">
        <f>'DCs resumidas'!D48</f>
        <v>12632</v>
      </c>
      <c r="E2" s="12">
        <f>'DCs resumidas'!E48</f>
        <v>39931</v>
      </c>
      <c r="F2" s="12">
        <f>'DCs resumidas'!F48</f>
        <v>121036</v>
      </c>
      <c r="G2" s="12">
        <f>'DCs resumidas'!G48</f>
        <v>58431</v>
      </c>
      <c r="H2" s="12">
        <f>'DCs resumidas'!H48</f>
        <v>59645</v>
      </c>
      <c r="I2" s="12">
        <f>'DCs resumidas'!I48</f>
        <v>97994</v>
      </c>
      <c r="J2" s="12">
        <f>'DCs resumidas'!J48</f>
        <v>53307</v>
      </c>
      <c r="K2" s="12">
        <f>'DCs resumidas'!K48</f>
        <v>42257</v>
      </c>
    </row>
    <row r="3" spans="2:11" x14ac:dyDescent="0.35">
      <c r="B3" t="s">
        <v>384</v>
      </c>
      <c r="C3" s="12">
        <f>'DCs resumidas'!C26</f>
        <v>-17632</v>
      </c>
      <c r="D3" s="12">
        <f>'DCs resumidas'!D26</f>
        <v>41493</v>
      </c>
      <c r="E3" s="12">
        <f>'DCs resumidas'!E26</f>
        <v>81449</v>
      </c>
      <c r="F3" s="12">
        <f>'DCs resumidas'!F26</f>
        <v>215011</v>
      </c>
      <c r="G3" s="12">
        <f>'DCs resumidas'!G26</f>
        <v>273445</v>
      </c>
      <c r="H3" s="12">
        <f>'DCs resumidas'!H26</f>
        <v>443100</v>
      </c>
      <c r="I3" s="12">
        <f>'DCs resumidas'!I26</f>
        <v>541114</v>
      </c>
      <c r="J3" s="12">
        <f>'DCs resumidas'!J26</f>
        <v>563355</v>
      </c>
      <c r="K3" s="12">
        <f>'DCs resumidas'!K26</f>
        <v>605652</v>
      </c>
    </row>
    <row r="4" spans="2:11" x14ac:dyDescent="0.35">
      <c r="B4" t="s">
        <v>396</v>
      </c>
      <c r="C4" s="12"/>
      <c r="D4" s="12">
        <f>AVERAGE(C3:D3)</f>
        <v>11930.5</v>
      </c>
      <c r="E4" s="12">
        <f t="shared" ref="E4:K4" si="0">AVERAGE(D3:E3)</f>
        <v>61471</v>
      </c>
      <c r="F4" s="12">
        <f t="shared" si="0"/>
        <v>148230</v>
      </c>
      <c r="G4" s="12">
        <f t="shared" si="0"/>
        <v>244228</v>
      </c>
      <c r="H4" s="12">
        <f t="shared" si="0"/>
        <v>358272.5</v>
      </c>
      <c r="I4" s="12">
        <f t="shared" si="0"/>
        <v>492107</v>
      </c>
      <c r="J4" s="12">
        <f t="shared" si="0"/>
        <v>552234.5</v>
      </c>
      <c r="K4" s="12">
        <f t="shared" si="0"/>
        <v>584503.5</v>
      </c>
    </row>
    <row r="6" spans="2:11" x14ac:dyDescent="0.35">
      <c r="B6" t="s">
        <v>388</v>
      </c>
      <c r="C6" s="16"/>
      <c r="D6" s="16">
        <f t="shared" ref="D6:K6" si="1">D2/D4</f>
        <v>1.0587988768282972</v>
      </c>
      <c r="E6" s="16">
        <f t="shared" si="1"/>
        <v>0.64959086398464316</v>
      </c>
      <c r="F6" s="16">
        <f t="shared" si="1"/>
        <v>0.81654186062200629</v>
      </c>
      <c r="G6" s="16">
        <f t="shared" si="1"/>
        <v>0.23924775210049626</v>
      </c>
      <c r="H6" s="16">
        <f t="shared" si="1"/>
        <v>0.16647942557690026</v>
      </c>
      <c r="I6" s="16">
        <f t="shared" si="1"/>
        <v>0.19913148969634653</v>
      </c>
      <c r="J6" s="16">
        <f t="shared" si="1"/>
        <v>9.6529644562228539E-2</v>
      </c>
      <c r="K6" s="16">
        <f t="shared" si="1"/>
        <v>7.2295546562167717E-2</v>
      </c>
    </row>
    <row r="7" spans="2:11" x14ac:dyDescent="0.35">
      <c r="B7" t="s">
        <v>409</v>
      </c>
    </row>
    <row r="9" spans="2:11" x14ac:dyDescent="0.35">
      <c r="B9" t="s">
        <v>391</v>
      </c>
      <c r="C9" s="12">
        <f>'DCs resumidas'!C44</f>
        <v>-8618</v>
      </c>
      <c r="D9" s="12">
        <f>'DCs resumidas'!D44</f>
        <v>22327</v>
      </c>
      <c r="E9" s="12">
        <f>'DCs resumidas'!E44</f>
        <v>44532</v>
      </c>
      <c r="F9" s="12">
        <f>'DCs resumidas'!F44</f>
        <v>130373</v>
      </c>
      <c r="G9" s="12">
        <f>'DCs resumidas'!G44</f>
        <v>78248</v>
      </c>
      <c r="H9" s="12">
        <f>'DCs resumidas'!H44</f>
        <v>84681</v>
      </c>
      <c r="I9" s="12">
        <f>'DCs resumidas'!I44</f>
        <v>112864</v>
      </c>
      <c r="J9" s="12">
        <f>'DCs resumidas'!J44</f>
        <v>69856</v>
      </c>
      <c r="K9" s="12">
        <f>'DCs resumidas'!K44</f>
        <v>59763</v>
      </c>
    </row>
    <row r="10" spans="2:11" x14ac:dyDescent="0.35">
      <c r="B10" t="s">
        <v>392</v>
      </c>
      <c r="C10" s="12"/>
      <c r="D10" s="12">
        <f>-D9*34%</f>
        <v>-7591.18</v>
      </c>
      <c r="E10" s="12">
        <f t="shared" ref="E10:K10" si="2">-E9*34%</f>
        <v>-15140.880000000001</v>
      </c>
      <c r="F10" s="12">
        <f t="shared" si="2"/>
        <v>-44326.82</v>
      </c>
      <c r="G10" s="12">
        <f t="shared" si="2"/>
        <v>-26604.320000000003</v>
      </c>
      <c r="H10" s="12">
        <f t="shared" si="2"/>
        <v>-28791.54</v>
      </c>
      <c r="I10" s="12">
        <f t="shared" si="2"/>
        <v>-38373.760000000002</v>
      </c>
      <c r="J10" s="12">
        <f t="shared" si="2"/>
        <v>-23751.040000000001</v>
      </c>
      <c r="K10" s="12">
        <f t="shared" si="2"/>
        <v>-20319.420000000002</v>
      </c>
    </row>
    <row r="11" spans="2:11" x14ac:dyDescent="0.35">
      <c r="B11" t="s">
        <v>393</v>
      </c>
      <c r="C11" s="12">
        <f>C9</f>
        <v>-8618</v>
      </c>
      <c r="D11" s="12">
        <f>D10+D9</f>
        <v>14735.82</v>
      </c>
      <c r="E11" s="12">
        <f t="shared" ref="E11:K11" si="3">E10+E9</f>
        <v>29391.119999999999</v>
      </c>
      <c r="F11" s="12">
        <f>F10+F9</f>
        <v>86046.18</v>
      </c>
      <c r="G11" s="12">
        <f t="shared" si="3"/>
        <v>51643.679999999993</v>
      </c>
      <c r="H11" s="12">
        <f t="shared" si="3"/>
        <v>55889.46</v>
      </c>
      <c r="I11" s="12">
        <f t="shared" si="3"/>
        <v>74490.239999999991</v>
      </c>
      <c r="J11" s="12">
        <f t="shared" si="3"/>
        <v>46104.959999999999</v>
      </c>
      <c r="K11" s="12">
        <f t="shared" si="3"/>
        <v>39443.58</v>
      </c>
    </row>
    <row r="13" spans="2:11" x14ac:dyDescent="0.35">
      <c r="B13" s="26" t="s">
        <v>389</v>
      </c>
    </row>
    <row r="14" spans="2:11" x14ac:dyDescent="0.35">
      <c r="B14" t="s">
        <v>390</v>
      </c>
      <c r="C14" s="12">
        <f>Endividamento!C5</f>
        <v>123727</v>
      </c>
      <c r="D14" s="12">
        <f>Endividamento!D5</f>
        <v>96902</v>
      </c>
      <c r="E14" s="12">
        <f>Endividamento!E5</f>
        <v>66778</v>
      </c>
      <c r="F14" s="12">
        <f>Endividamento!F5</f>
        <v>66388</v>
      </c>
      <c r="G14" s="12">
        <f>Endividamento!G5</f>
        <v>68239</v>
      </c>
      <c r="H14" s="12">
        <f>Endividamento!H5</f>
        <v>44544</v>
      </c>
      <c r="I14" s="12">
        <f>Endividamento!I5</f>
        <v>38372</v>
      </c>
      <c r="J14" s="12">
        <f>Endividamento!J5</f>
        <v>37396</v>
      </c>
      <c r="K14" s="12">
        <f>Endividamento!K5</f>
        <v>36412</v>
      </c>
    </row>
    <row r="15" spans="2:11" x14ac:dyDescent="0.35">
      <c r="B15" t="s">
        <v>384</v>
      </c>
      <c r="C15" s="12">
        <f>C3</f>
        <v>-17632</v>
      </c>
      <c r="D15" s="12">
        <f t="shared" ref="D15:K15" si="4">D3</f>
        <v>41493</v>
      </c>
      <c r="E15" s="12">
        <f t="shared" si="4"/>
        <v>81449</v>
      </c>
      <c r="F15" s="12">
        <f t="shared" si="4"/>
        <v>215011</v>
      </c>
      <c r="G15" s="12">
        <f t="shared" si="4"/>
        <v>273445</v>
      </c>
      <c r="H15" s="12">
        <f t="shared" si="4"/>
        <v>443100</v>
      </c>
      <c r="I15" s="12">
        <f t="shared" si="4"/>
        <v>541114</v>
      </c>
      <c r="J15" s="12">
        <f t="shared" si="4"/>
        <v>563355</v>
      </c>
      <c r="K15" s="12">
        <f t="shared" si="4"/>
        <v>605652</v>
      </c>
    </row>
    <row r="17" spans="1:11" x14ac:dyDescent="0.35">
      <c r="B17" t="s">
        <v>394</v>
      </c>
      <c r="C17" s="12">
        <f>C15+C14</f>
        <v>106095</v>
      </c>
      <c r="D17" s="12">
        <f t="shared" ref="D17:K17" si="5">D15+D14</f>
        <v>138395</v>
      </c>
      <c r="E17" s="12">
        <f t="shared" si="5"/>
        <v>148227</v>
      </c>
      <c r="F17" s="12">
        <f t="shared" si="5"/>
        <v>281399</v>
      </c>
      <c r="G17" s="12">
        <f t="shared" si="5"/>
        <v>341684</v>
      </c>
      <c r="H17" s="12">
        <f t="shared" si="5"/>
        <v>487644</v>
      </c>
      <c r="I17" s="12">
        <f t="shared" si="5"/>
        <v>579486</v>
      </c>
      <c r="J17" s="12">
        <f t="shared" si="5"/>
        <v>600751</v>
      </c>
      <c r="K17" s="12">
        <f t="shared" si="5"/>
        <v>642064</v>
      </c>
    </row>
    <row r="19" spans="1:11" x14ac:dyDescent="0.35">
      <c r="B19" t="s">
        <v>395</v>
      </c>
      <c r="D19" s="12">
        <f>AVERAGE(C17:D17)</f>
        <v>122245</v>
      </c>
      <c r="E19" s="12">
        <f t="shared" ref="E19:K19" si="6">AVERAGE(D17:E17)</f>
        <v>143311</v>
      </c>
      <c r="F19" s="12">
        <f t="shared" si="6"/>
        <v>214813</v>
      </c>
      <c r="G19" s="12">
        <f t="shared" si="6"/>
        <v>311541.5</v>
      </c>
      <c r="H19" s="12">
        <f t="shared" si="6"/>
        <v>414664</v>
      </c>
      <c r="I19" s="12">
        <f t="shared" si="6"/>
        <v>533565</v>
      </c>
      <c r="J19" s="12">
        <f t="shared" si="6"/>
        <v>590118.5</v>
      </c>
      <c r="K19" s="12">
        <f t="shared" si="6"/>
        <v>621407.5</v>
      </c>
    </row>
    <row r="21" spans="1:11" x14ac:dyDescent="0.35">
      <c r="B21" t="s">
        <v>397</v>
      </c>
      <c r="D21" s="16">
        <f>D11/D19</f>
        <v>0.12054333510573029</v>
      </c>
      <c r="E21" s="16">
        <f t="shared" ref="E21:K21" si="7">E11/E19</f>
        <v>0.20508628088562636</v>
      </c>
      <c r="F21" s="16">
        <f>F11/F19</f>
        <v>0.40056318751658415</v>
      </c>
      <c r="G21" s="16">
        <f t="shared" si="7"/>
        <v>0.16576822028525892</v>
      </c>
      <c r="H21" s="16">
        <f t="shared" si="7"/>
        <v>0.13478252271718788</v>
      </c>
      <c r="I21" s="16">
        <f t="shared" si="7"/>
        <v>0.13960855753282167</v>
      </c>
      <c r="J21" s="16">
        <f t="shared" si="7"/>
        <v>7.8128308127943788E-2</v>
      </c>
      <c r="K21" s="16">
        <f t="shared" si="7"/>
        <v>6.3474579885180016E-2</v>
      </c>
    </row>
    <row r="22" spans="1:11" x14ac:dyDescent="0.35">
      <c r="B22" t="s">
        <v>410</v>
      </c>
    </row>
    <row r="24" spans="1:11" x14ac:dyDescent="0.35">
      <c r="B24" t="s">
        <v>408</v>
      </c>
    </row>
    <row r="26" spans="1:11" x14ac:dyDescent="0.35">
      <c r="A26" t="s">
        <v>400</v>
      </c>
      <c r="B26" t="s">
        <v>398</v>
      </c>
    </row>
    <row r="27" spans="1:11" x14ac:dyDescent="0.35">
      <c r="B27" t="s">
        <v>399</v>
      </c>
    </row>
    <row r="29" spans="1:11" x14ac:dyDescent="0.35">
      <c r="A29" t="s">
        <v>401</v>
      </c>
      <c r="B29" t="s">
        <v>402</v>
      </c>
    </row>
    <row r="31" spans="1:11" x14ac:dyDescent="0.35">
      <c r="B31" t="s">
        <v>405</v>
      </c>
      <c r="C31" s="12">
        <f>'DCs completas'!B203</f>
        <v>11150</v>
      </c>
      <c r="D31" s="12">
        <f>'DCs completas'!C203-C31</f>
        <v>11743</v>
      </c>
      <c r="E31" s="12">
        <f>'DCs completas'!D203-D31-C31</f>
        <v>8142</v>
      </c>
      <c r="F31" s="12">
        <f>'DCs completas'!E203-E31-D31-C31</f>
        <v>7778</v>
      </c>
      <c r="G31" s="12">
        <f>'DCs completas'!F203</f>
        <v>7660</v>
      </c>
      <c r="H31" s="12">
        <f>'DCs completas'!G203-G31</f>
        <v>12428</v>
      </c>
      <c r="I31" s="12">
        <f>'DCs completas'!H203-H31-G31</f>
        <v>11112</v>
      </c>
      <c r="J31" s="12">
        <f>'DCs completas'!I203-I31-H31-G31</f>
        <v>6146</v>
      </c>
      <c r="K31" s="12">
        <f>'DCs completas'!J203</f>
        <v>17851</v>
      </c>
    </row>
    <row r="32" spans="1:11" x14ac:dyDescent="0.35">
      <c r="B32" t="s">
        <v>403</v>
      </c>
      <c r="C32" s="12">
        <f>C31*34%</f>
        <v>3791.0000000000005</v>
      </c>
      <c r="D32" s="12">
        <f t="shared" ref="D32:K32" si="8">D31*34%</f>
        <v>3992.6200000000003</v>
      </c>
      <c r="E32" s="12">
        <f t="shared" si="8"/>
        <v>2768.28</v>
      </c>
      <c r="F32" s="12">
        <f t="shared" si="8"/>
        <v>2644.52</v>
      </c>
      <c r="G32" s="12">
        <f t="shared" si="8"/>
        <v>2604.4</v>
      </c>
      <c r="H32" s="12">
        <f t="shared" si="8"/>
        <v>4225.5200000000004</v>
      </c>
      <c r="I32" s="12">
        <f t="shared" si="8"/>
        <v>3778.0800000000004</v>
      </c>
      <c r="J32" s="12">
        <f t="shared" si="8"/>
        <v>2089.6400000000003</v>
      </c>
      <c r="K32" s="12">
        <f t="shared" si="8"/>
        <v>6069.34</v>
      </c>
    </row>
    <row r="33" spans="2:11" x14ac:dyDescent="0.35">
      <c r="B33" t="s">
        <v>404</v>
      </c>
      <c r="C33" s="12">
        <f>C31-C32</f>
        <v>7359</v>
      </c>
      <c r="D33" s="12">
        <f t="shared" ref="D33:K33" si="9">D31-D32</f>
        <v>7750.3799999999992</v>
      </c>
      <c r="E33" s="12">
        <f t="shared" si="9"/>
        <v>5373.7199999999993</v>
      </c>
      <c r="F33" s="12">
        <f t="shared" si="9"/>
        <v>5133.4799999999996</v>
      </c>
      <c r="G33" s="12">
        <f t="shared" si="9"/>
        <v>5055.6000000000004</v>
      </c>
      <c r="H33" s="12">
        <f t="shared" si="9"/>
        <v>8202.48</v>
      </c>
      <c r="I33" s="12">
        <f t="shared" si="9"/>
        <v>7333.92</v>
      </c>
      <c r="J33" s="12">
        <f t="shared" si="9"/>
        <v>4056.3599999999997</v>
      </c>
      <c r="K33" s="12">
        <f t="shared" si="9"/>
        <v>11781.66</v>
      </c>
    </row>
    <row r="34" spans="2:11" x14ac:dyDescent="0.35">
      <c r="B34" t="s">
        <v>390</v>
      </c>
      <c r="C34" s="12">
        <f t="shared" ref="C34:K34" si="10">C14</f>
        <v>123727</v>
      </c>
      <c r="D34" s="12">
        <f t="shared" si="10"/>
        <v>96902</v>
      </c>
      <c r="E34" s="12">
        <f t="shared" si="10"/>
        <v>66778</v>
      </c>
      <c r="F34" s="12">
        <f t="shared" si="10"/>
        <v>66388</v>
      </c>
      <c r="G34" s="12">
        <f>G14</f>
        <v>68239</v>
      </c>
      <c r="H34" s="12">
        <f t="shared" si="10"/>
        <v>44544</v>
      </c>
      <c r="I34" s="12">
        <f t="shared" si="10"/>
        <v>38372</v>
      </c>
      <c r="J34" s="12">
        <f t="shared" si="10"/>
        <v>37396</v>
      </c>
      <c r="K34" s="12">
        <f t="shared" si="10"/>
        <v>36412</v>
      </c>
    </row>
    <row r="35" spans="2:11" x14ac:dyDescent="0.35">
      <c r="B35" t="s">
        <v>407</v>
      </c>
      <c r="D35" s="12">
        <f>AVERAGE(C34:D34)</f>
        <v>110314.5</v>
      </c>
      <c r="E35" s="12">
        <f t="shared" ref="E35:K35" si="11">AVERAGE(D34:E34)</f>
        <v>81840</v>
      </c>
      <c r="F35" s="12">
        <f t="shared" si="11"/>
        <v>66583</v>
      </c>
      <c r="G35" s="12">
        <f t="shared" si="11"/>
        <v>67313.5</v>
      </c>
      <c r="H35" s="12">
        <f>AVERAGE(G34:H34)</f>
        <v>56391.5</v>
      </c>
      <c r="I35" s="12">
        <f t="shared" si="11"/>
        <v>41458</v>
      </c>
      <c r="J35" s="12">
        <f t="shared" si="11"/>
        <v>37884</v>
      </c>
      <c r="K35" s="12">
        <f t="shared" si="11"/>
        <v>36904</v>
      </c>
    </row>
    <row r="37" spans="2:11" x14ac:dyDescent="0.35">
      <c r="B37" t="s">
        <v>411</v>
      </c>
      <c r="D37" s="16">
        <f>D33/D35</f>
        <v>7.0257128482656403E-2</v>
      </c>
      <c r="E37" s="16">
        <f t="shared" ref="E37:K37" si="12">E33/E35</f>
        <v>6.566129032258064E-2</v>
      </c>
      <c r="F37" s="16">
        <f t="shared" si="12"/>
        <v>7.7098959193788202E-2</v>
      </c>
      <c r="G37" s="16">
        <f t="shared" si="12"/>
        <v>7.5105290914898204E-2</v>
      </c>
      <c r="H37" s="16">
        <f t="shared" si="12"/>
        <v>0.14545596410806591</v>
      </c>
      <c r="I37" s="16">
        <f t="shared" si="12"/>
        <v>0.17689999517584062</v>
      </c>
      <c r="J37" s="16">
        <f t="shared" si="12"/>
        <v>0.10707317073170732</v>
      </c>
      <c r="K37" s="16">
        <f t="shared" si="12"/>
        <v>0.31925157164535012</v>
      </c>
    </row>
    <row r="38" spans="2:11" x14ac:dyDescent="0.35">
      <c r="B38" t="s">
        <v>406</v>
      </c>
    </row>
    <row r="40" spans="2:11" x14ac:dyDescent="0.35">
      <c r="B40" t="str">
        <f>B21</f>
        <v>Retorno do investimento</v>
      </c>
      <c r="D40" s="16">
        <f>D21</f>
        <v>0.12054333510573029</v>
      </c>
      <c r="E40" s="16">
        <f t="shared" ref="E40:K40" si="13">E21</f>
        <v>0.20508628088562636</v>
      </c>
      <c r="F40" s="16">
        <f>F21</f>
        <v>0.40056318751658415</v>
      </c>
      <c r="G40" s="16">
        <f t="shared" si="13"/>
        <v>0.16576822028525892</v>
      </c>
      <c r="H40" s="16">
        <f t="shared" si="13"/>
        <v>0.13478252271718788</v>
      </c>
      <c r="I40" s="16">
        <f t="shared" si="13"/>
        <v>0.13960855753282167</v>
      </c>
      <c r="J40" s="16">
        <f t="shared" si="13"/>
        <v>7.8128308127943788E-2</v>
      </c>
      <c r="K40" s="16">
        <f t="shared" si="13"/>
        <v>6.3474579885180016E-2</v>
      </c>
    </row>
    <row r="41" spans="2:11" x14ac:dyDescent="0.35">
      <c r="B41" t="s">
        <v>412</v>
      </c>
    </row>
    <row r="43" spans="2:11" x14ac:dyDescent="0.35">
      <c r="B43" t="s">
        <v>415</v>
      </c>
      <c r="D43" s="30">
        <f>D6</f>
        <v>1.0587988768282972</v>
      </c>
      <c r="E43" s="30">
        <f t="shared" ref="E43:K43" si="14">E6</f>
        <v>0.64959086398464316</v>
      </c>
      <c r="F43" s="30">
        <f t="shared" si="14"/>
        <v>0.81654186062200629</v>
      </c>
      <c r="G43" s="30">
        <f t="shared" si="14"/>
        <v>0.23924775210049626</v>
      </c>
      <c r="H43" s="30">
        <f t="shared" si="14"/>
        <v>0.16647942557690026</v>
      </c>
      <c r="I43" s="30">
        <f t="shared" si="14"/>
        <v>0.19913148969634653</v>
      </c>
      <c r="J43" s="30">
        <f t="shared" si="14"/>
        <v>9.6529644562228539E-2</v>
      </c>
      <c r="K43" s="30">
        <f t="shared" si="14"/>
        <v>7.2295546562167717E-2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"/>
  <sheetViews>
    <sheetView workbookViewId="0">
      <selection activeCell="G3" sqref="G3"/>
    </sheetView>
  </sheetViews>
  <sheetFormatPr defaultRowHeight="14.5" x14ac:dyDescent="0.35"/>
  <cols>
    <col min="2" max="2" width="22.54296875" bestFit="1" customWidth="1"/>
    <col min="3" max="11" width="10.7265625" bestFit="1" customWidth="1"/>
  </cols>
  <sheetData>
    <row r="2" spans="2:11" x14ac:dyDescent="0.35">
      <c r="C2" s="1">
        <v>43921</v>
      </c>
      <c r="D2" s="1">
        <v>44012</v>
      </c>
      <c r="E2" s="1">
        <v>44104</v>
      </c>
      <c r="F2" s="1">
        <v>44196</v>
      </c>
      <c r="G2" s="1">
        <v>44286</v>
      </c>
      <c r="H2" s="1">
        <v>44377</v>
      </c>
      <c r="I2" s="1">
        <v>44469</v>
      </c>
      <c r="J2" s="1">
        <v>44561</v>
      </c>
      <c r="K2" s="1">
        <v>44651</v>
      </c>
    </row>
    <row r="3" spans="2:11" x14ac:dyDescent="0.35">
      <c r="B3" s="27" t="s">
        <v>203</v>
      </c>
      <c r="C3">
        <f>'DCs completas'!B219</f>
        <v>-6617</v>
      </c>
      <c r="D3">
        <f>'DCs completas'!C219-C3</f>
        <v>8559</v>
      </c>
      <c r="E3">
        <f>'DCs completas'!D219-D3-C3</f>
        <v>57324</v>
      </c>
      <c r="F3">
        <f>'DCs completas'!E219-E3-D3-C3</f>
        <v>29165</v>
      </c>
      <c r="G3">
        <f>'DCs completas'!F219</f>
        <v>145822</v>
      </c>
      <c r="H3">
        <f>'DCs completas'!G219-G3</f>
        <v>-94373</v>
      </c>
      <c r="I3">
        <f>'DCs completas'!H219-H3-G3</f>
        <v>81676</v>
      </c>
      <c r="J3">
        <f>'DCs completas'!I219-I3-H3-G3</f>
        <v>-14755</v>
      </c>
      <c r="K3">
        <f>'DCs completas'!J219</f>
        <v>31059</v>
      </c>
    </row>
    <row r="4" spans="2:11" x14ac:dyDescent="0.35">
      <c r="B4" s="27" t="s">
        <v>221</v>
      </c>
      <c r="C4">
        <f>'DCs completas'!B238</f>
        <v>-1846</v>
      </c>
      <c r="D4">
        <f>'DCs completas'!C238-C4</f>
        <v>-2264</v>
      </c>
      <c r="E4">
        <f>'DCs completas'!D238-D4-C4</f>
        <v>-2706</v>
      </c>
      <c r="F4">
        <f>'DCs completas'!E238-E4-D4-C4</f>
        <v>-4628</v>
      </c>
      <c r="G4">
        <f>'DCs completas'!F238</f>
        <v>-10220</v>
      </c>
      <c r="H4">
        <f>'DCs completas'!G238-G4</f>
        <v>-11691</v>
      </c>
      <c r="I4">
        <f>'DCs completas'!H238-H4-G4</f>
        <v>-11979</v>
      </c>
      <c r="J4">
        <f>'DCs completas'!I238-I4-H4-G4</f>
        <v>-21853</v>
      </c>
      <c r="K4">
        <f>'DCs completas'!J238</f>
        <v>-10799</v>
      </c>
    </row>
    <row r="5" spans="2:11" x14ac:dyDescent="0.35">
      <c r="B5" s="27" t="s">
        <v>229</v>
      </c>
      <c r="C5">
        <f>'DCs completas'!B246</f>
        <v>9971</v>
      </c>
      <c r="D5">
        <f>'DCs completas'!C246-C5</f>
        <v>17701</v>
      </c>
      <c r="E5">
        <f>'DCs completas'!D246-D5-C5</f>
        <v>-30603</v>
      </c>
      <c r="F5">
        <f>'DCs completas'!E246-E5-D5-C5</f>
        <v>-2239</v>
      </c>
      <c r="G5">
        <f>'DCs completas'!F246</f>
        <v>-444</v>
      </c>
      <c r="H5">
        <f>'DCs completas'!G246-G5</f>
        <v>86381</v>
      </c>
      <c r="I5">
        <f>'DCs completas'!H246-H5-G5</f>
        <v>-7003</v>
      </c>
      <c r="J5">
        <f>'DCs completas'!I246-I5-H5-G5</f>
        <v>-3872</v>
      </c>
      <c r="K5">
        <f>'DCs completas'!J246</f>
        <v>-2400</v>
      </c>
    </row>
    <row r="7" spans="2:11" x14ac:dyDescent="0.35">
      <c r="B7" t="s">
        <v>413</v>
      </c>
      <c r="C7" s="12">
        <f>C5+C4+C3</f>
        <v>1508</v>
      </c>
      <c r="D7" s="12">
        <f t="shared" ref="D7:K7" si="0">D5+D4+D3</f>
        <v>23996</v>
      </c>
      <c r="E7" s="12">
        <f t="shared" si="0"/>
        <v>24015</v>
      </c>
      <c r="F7" s="12">
        <f t="shared" si="0"/>
        <v>22298</v>
      </c>
      <c r="G7" s="12">
        <f t="shared" si="0"/>
        <v>135158</v>
      </c>
      <c r="H7" s="12">
        <f t="shared" si="0"/>
        <v>-19683</v>
      </c>
      <c r="I7" s="12">
        <f t="shared" si="0"/>
        <v>62694</v>
      </c>
      <c r="J7" s="12">
        <f t="shared" si="0"/>
        <v>-40480</v>
      </c>
      <c r="K7" s="12">
        <f t="shared" si="0"/>
        <v>17860</v>
      </c>
    </row>
    <row r="9" spans="2:11" x14ac:dyDescent="0.35">
      <c r="B9" t="s">
        <v>414</v>
      </c>
      <c r="C9" s="12">
        <f>'DCs resumidas'!C4</f>
        <v>10866</v>
      </c>
      <c r="D9" s="12">
        <f>'DCs resumidas'!D4</f>
        <v>34862</v>
      </c>
      <c r="E9" s="12">
        <f>'DCs resumidas'!E4</f>
        <v>58877</v>
      </c>
      <c r="F9" s="12">
        <f>'DCs resumidas'!F4</f>
        <v>81175</v>
      </c>
      <c r="G9" s="12">
        <f>'DCs resumidas'!G4</f>
        <v>216333</v>
      </c>
      <c r="H9" s="12">
        <f>'DCs resumidas'!H4</f>
        <v>196650</v>
      </c>
      <c r="I9" s="12">
        <f>'DCs resumidas'!I4</f>
        <v>259344</v>
      </c>
      <c r="J9" s="12">
        <f>'DCs resumidas'!J4</f>
        <v>218864</v>
      </c>
      <c r="K9" s="12">
        <f>'DCs resumidas'!K4</f>
        <v>236724</v>
      </c>
    </row>
    <row r="10" spans="2:11" x14ac:dyDescent="0.35">
      <c r="D10" s="12">
        <f>D9-C9</f>
        <v>23996</v>
      </c>
      <c r="E10" s="12">
        <f t="shared" ref="E10:K10" si="1">E9-D9</f>
        <v>24015</v>
      </c>
      <c r="F10" s="12">
        <f t="shared" si="1"/>
        <v>22298</v>
      </c>
      <c r="G10" s="12">
        <f t="shared" si="1"/>
        <v>135158</v>
      </c>
      <c r="H10" s="12">
        <f t="shared" si="1"/>
        <v>-19683</v>
      </c>
      <c r="I10" s="12">
        <f t="shared" si="1"/>
        <v>62694</v>
      </c>
      <c r="J10" s="12">
        <f t="shared" si="1"/>
        <v>-40480</v>
      </c>
      <c r="K10" s="12">
        <f t="shared" si="1"/>
        <v>17860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Gráficos</vt:lpstr>
      </vt:variant>
      <vt:variant>
        <vt:i4>10</vt:i4>
      </vt:variant>
    </vt:vector>
  </HeadingPairs>
  <TitlesOfParts>
    <vt:vector size="19" baseType="lpstr">
      <vt:lpstr>DCs completas</vt:lpstr>
      <vt:lpstr>DCs resumidas</vt:lpstr>
      <vt:lpstr>EBITDA</vt:lpstr>
      <vt:lpstr>MARGENS</vt:lpstr>
      <vt:lpstr>Folga Financeira</vt:lpstr>
      <vt:lpstr>Liquidez Imediata e Corrente</vt:lpstr>
      <vt:lpstr>Endividamento</vt:lpstr>
      <vt:lpstr>Retorno</vt:lpstr>
      <vt:lpstr>DFC</vt:lpstr>
      <vt:lpstr>Receita Liq X Lucro Liq</vt:lpstr>
      <vt:lpstr>AC x ANC</vt:lpstr>
      <vt:lpstr>PASS X PL</vt:lpstr>
      <vt:lpstr>Ebitda_graf</vt:lpstr>
      <vt:lpstr>Margens_graf</vt:lpstr>
      <vt:lpstr>Folga_graf</vt:lpstr>
      <vt:lpstr>Liquidez_graf</vt:lpstr>
      <vt:lpstr>Endiv_graf</vt:lpstr>
      <vt:lpstr>Retorno X Custo _ graf</vt:lpstr>
      <vt:lpstr>DFC graf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Luiz Menezes da Silva</dc:creator>
  <cp:lastModifiedBy>Ricardo</cp:lastModifiedBy>
  <dcterms:created xsi:type="dcterms:W3CDTF">2022-05-20T12:26:32Z</dcterms:created>
  <dcterms:modified xsi:type="dcterms:W3CDTF">2022-06-23T18:12:42Z</dcterms:modified>
</cp:coreProperties>
</file>