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sor\Desktop\"/>
    </mc:Choice>
  </mc:AlternateContent>
  <bookViews>
    <workbookView xWindow="0" yWindow="0" windowWidth="19200" windowHeight="8130"/>
  </bookViews>
  <sheets>
    <sheet name="Planilha1" sheetId="1" r:id="rId1"/>
    <sheet name="Planilha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B44" i="1"/>
  <c r="B43" i="1"/>
  <c r="B42" i="1"/>
  <c r="C38" i="1"/>
  <c r="C39" i="1"/>
  <c r="B38" i="1"/>
  <c r="B37" i="1"/>
  <c r="C37" i="1"/>
  <c r="C36" i="1"/>
  <c r="B36" i="1"/>
  <c r="B39" i="1"/>
  <c r="H28" i="1"/>
  <c r="H29" i="1"/>
  <c r="H30" i="1"/>
  <c r="H31" i="1"/>
  <c r="H32" i="1"/>
  <c r="H33" i="1"/>
  <c r="H34" i="1"/>
  <c r="H27" i="1"/>
  <c r="G28" i="1"/>
  <c r="G29" i="1"/>
  <c r="G30" i="1"/>
  <c r="G31" i="1"/>
  <c r="G32" i="1"/>
  <c r="G33" i="1"/>
  <c r="G34" i="1"/>
  <c r="G27" i="1"/>
  <c r="F28" i="1"/>
  <c r="F29" i="1"/>
  <c r="F30" i="1"/>
  <c r="F31" i="1"/>
  <c r="F32" i="1"/>
  <c r="F33" i="1"/>
  <c r="F34" i="1"/>
  <c r="F27" i="1"/>
  <c r="E28" i="1"/>
  <c r="E29" i="1"/>
  <c r="E30" i="1"/>
  <c r="E31" i="1"/>
  <c r="E32" i="1"/>
  <c r="E33" i="1"/>
  <c r="E34" i="1"/>
  <c r="E27" i="1"/>
  <c r="D27" i="1"/>
  <c r="D28" i="1"/>
  <c r="D29" i="1"/>
  <c r="D30" i="1"/>
  <c r="D31" i="1"/>
  <c r="D32" i="1"/>
  <c r="D33" i="1"/>
  <c r="D34" i="1"/>
  <c r="B23" i="1"/>
  <c r="B22" i="1"/>
  <c r="B21" i="1"/>
  <c r="B18" i="1"/>
  <c r="B19" i="1"/>
  <c r="C19" i="1"/>
  <c r="D19" i="1"/>
  <c r="C18" i="1"/>
  <c r="D18" i="1"/>
  <c r="B14" i="1"/>
  <c r="B13" i="1"/>
  <c r="C14" i="1"/>
  <c r="C13" i="1"/>
  <c r="D14" i="1"/>
  <c r="D13" i="1"/>
  <c r="B9" i="1"/>
  <c r="B8" i="1"/>
  <c r="C9" i="1"/>
  <c r="C8" i="1"/>
  <c r="D9" i="1"/>
  <c r="D8" i="1"/>
  <c r="E9" i="1"/>
  <c r="E8" i="1"/>
</calcChain>
</file>

<file path=xl/sharedStrings.xml><?xml version="1.0" encoding="utf-8"?>
<sst xmlns="http://schemas.openxmlformats.org/spreadsheetml/2006/main" count="59" uniqueCount="41">
  <si>
    <t>19.</t>
  </si>
  <si>
    <t>Opiniao</t>
  </si>
  <si>
    <t>A Favor</t>
  </si>
  <si>
    <t>Contra</t>
  </si>
  <si>
    <t>Urbano</t>
  </si>
  <si>
    <t>Suburbano</t>
  </si>
  <si>
    <t>Rural</t>
  </si>
  <si>
    <t>Total</t>
  </si>
  <si>
    <t>Local de Residencia</t>
  </si>
  <si>
    <t>Proporcoes</t>
  </si>
  <si>
    <t>Valores Esperados se não houvesse relação entre X e Y</t>
  </si>
  <si>
    <t>Desvios Relativos</t>
  </si>
  <si>
    <t>Chi-squared</t>
  </si>
  <si>
    <t>C</t>
  </si>
  <si>
    <t>T</t>
  </si>
  <si>
    <t>Regioes Metropolitanas</t>
  </si>
  <si>
    <t>SP</t>
  </si>
  <si>
    <t>RJ</t>
  </si>
  <si>
    <t>Belem</t>
  </si>
  <si>
    <t>BH</t>
  </si>
  <si>
    <t>Salvador</t>
  </si>
  <si>
    <t>POA</t>
  </si>
  <si>
    <t>REC</t>
  </si>
  <si>
    <t>FOR</t>
  </si>
  <si>
    <t>Setor Primario (X)</t>
  </si>
  <si>
    <t>Analfabetismo (Y)</t>
  </si>
  <si>
    <t>X-media(X)</t>
  </si>
  <si>
    <t>Y-media(Y)</t>
  </si>
  <si>
    <t>(X-media(X))(Y-media(Y))</t>
  </si>
  <si>
    <t>cov(X,Y)</t>
  </si>
  <si>
    <t>(X-media(X))^2</t>
  </si>
  <si>
    <t>(Y-media(Y))^2</t>
  </si>
  <si>
    <t>dp(X)</t>
  </si>
  <si>
    <t>dp(Y)</t>
  </si>
  <si>
    <t>corr(X,Y)</t>
  </si>
  <si>
    <t>Regioes</t>
  </si>
  <si>
    <t>Sudeste</t>
  </si>
  <si>
    <t>Outras</t>
  </si>
  <si>
    <t>Var</t>
  </si>
  <si>
    <t>Var*(X)</t>
  </si>
  <si>
    <t>R-squared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</si>
</sst>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Planilha1!$B$27:$B$34</c:f>
              <c:numCache>
                <c:formatCode>General</c:formatCode>
                <c:ptCount val="8"/>
                <c:pt idx="0">
                  <c:v>2</c:v>
                </c:pt>
                <c:pt idx="1">
                  <c:v>2.5</c:v>
                </c:pt>
                <c:pt idx="2">
                  <c:v>2.9</c:v>
                </c:pt>
                <c:pt idx="3">
                  <c:v>3.3</c:v>
                </c:pt>
                <c:pt idx="4">
                  <c:v>4.0999999999999996</c:v>
                </c:pt>
                <c:pt idx="5">
                  <c:v>4.3</c:v>
                </c:pt>
                <c:pt idx="6">
                  <c:v>7</c:v>
                </c:pt>
                <c:pt idx="7">
                  <c:v>13</c:v>
                </c:pt>
              </c:numCache>
            </c:numRef>
          </c:xVal>
          <c:yVal>
            <c:numRef>
              <c:f>Planilha1!$C$27:$C$34</c:f>
              <c:numCache>
                <c:formatCode>General</c:formatCode>
                <c:ptCount val="8"/>
                <c:pt idx="0">
                  <c:v>17.5</c:v>
                </c:pt>
                <c:pt idx="1">
                  <c:v>18.5</c:v>
                </c:pt>
                <c:pt idx="2">
                  <c:v>19.5</c:v>
                </c:pt>
                <c:pt idx="3">
                  <c:v>22.2</c:v>
                </c:pt>
                <c:pt idx="4">
                  <c:v>26.5</c:v>
                </c:pt>
                <c:pt idx="5">
                  <c:v>16.600000000000001</c:v>
                </c:pt>
                <c:pt idx="6">
                  <c:v>36.6</c:v>
                </c:pt>
                <c:pt idx="7">
                  <c:v>38.4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8C-404C-A83E-E7B80838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666591"/>
        <c:axId val="546667007"/>
      </c:scatterChart>
      <c:valAx>
        <c:axId val="546666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667007"/>
        <c:crosses val="autoZero"/>
        <c:crossBetween val="midCat"/>
      </c:valAx>
      <c:valAx>
        <c:axId val="54666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666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315197</xdr:colOff>
      <xdr:row>19</xdr:row>
      <xdr:rowOff>46765</xdr:rowOff>
    </xdr:from>
    <xdr:to>
      <xdr:col>18</xdr:col>
      <xdr:colOff>215681</xdr:colOff>
      <xdr:row>33</xdr:row>
      <xdr:rowOff>149370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1" zoomScale="140" zoomScaleNormal="140" workbookViewId="0">
      <selection activeCell="C42" sqref="C42"/>
    </sheetView>
  </sheetViews>
  <sheetFormatPr defaultRowHeight="15" x14ac:dyDescent="0.25"/>
  <cols>
    <col min="1" max="1" width="8" customWidth="1"/>
    <col min="2" max="2" width="15.85546875" customWidth="1"/>
    <col min="4" max="5" width="10.140625" customWidth="1"/>
    <col min="6" max="6" width="20.7109375" customWidth="1"/>
    <col min="7" max="7" width="12.140625" customWidth="1"/>
  </cols>
  <sheetData>
    <row r="1" spans="1:5" x14ac:dyDescent="0.25">
      <c r="A1" t="s">
        <v>0</v>
      </c>
      <c r="B1" t="s">
        <v>8</v>
      </c>
    </row>
    <row r="2" spans="1:5" x14ac:dyDescent="0.25">
      <c r="A2" t="s">
        <v>1</v>
      </c>
      <c r="B2" t="s">
        <v>4</v>
      </c>
      <c r="C2" t="s">
        <v>5</v>
      </c>
      <c r="D2" t="s">
        <v>6</v>
      </c>
      <c r="E2" t="s">
        <v>7</v>
      </c>
    </row>
    <row r="3" spans="1:5" x14ac:dyDescent="0.25">
      <c r="A3" t="s">
        <v>2</v>
      </c>
      <c r="B3">
        <v>30</v>
      </c>
      <c r="C3">
        <v>35</v>
      </c>
      <c r="D3">
        <v>35</v>
      </c>
      <c r="E3">
        <v>100</v>
      </c>
    </row>
    <row r="4" spans="1:5" x14ac:dyDescent="0.25">
      <c r="A4" t="s">
        <v>3</v>
      </c>
      <c r="B4">
        <v>60</v>
      </c>
      <c r="C4">
        <v>25</v>
      </c>
      <c r="D4">
        <v>15</v>
      </c>
      <c r="E4">
        <v>100</v>
      </c>
    </row>
    <row r="5" spans="1:5" x14ac:dyDescent="0.25">
      <c r="A5" t="s">
        <v>7</v>
      </c>
      <c r="B5">
        <v>90</v>
      </c>
      <c r="C5">
        <v>60</v>
      </c>
      <c r="D5">
        <v>50</v>
      </c>
      <c r="E5">
        <v>200</v>
      </c>
    </row>
    <row r="7" spans="1:5" x14ac:dyDescent="0.25">
      <c r="A7" t="s">
        <v>9</v>
      </c>
      <c r="B7" t="s">
        <v>4</v>
      </c>
      <c r="C7" s="2" t="s">
        <v>5</v>
      </c>
      <c r="D7" t="s">
        <v>6</v>
      </c>
      <c r="E7" t="s">
        <v>7</v>
      </c>
    </row>
    <row r="8" spans="1:5" x14ac:dyDescent="0.25">
      <c r="A8" t="s">
        <v>2</v>
      </c>
      <c r="B8" s="1">
        <f>B3/B5</f>
        <v>0.33333333333333331</v>
      </c>
      <c r="C8" s="3">
        <f>C3/C5</f>
        <v>0.58333333333333337</v>
      </c>
      <c r="D8" s="1">
        <f>D3/D5</f>
        <v>0.7</v>
      </c>
      <c r="E8" s="1">
        <f>100/200</f>
        <v>0.5</v>
      </c>
    </row>
    <row r="9" spans="1:5" x14ac:dyDescent="0.25">
      <c r="A9" t="s">
        <v>3</v>
      </c>
      <c r="B9" s="1">
        <f>B4/B5</f>
        <v>0.66666666666666663</v>
      </c>
      <c r="C9" s="3">
        <f>C4/C5</f>
        <v>0.41666666666666669</v>
      </c>
      <c r="D9" s="1">
        <f>D4/D5</f>
        <v>0.3</v>
      </c>
      <c r="E9" s="1">
        <f>100/200</f>
        <v>0.5</v>
      </c>
    </row>
    <row r="11" spans="1:5" x14ac:dyDescent="0.25">
      <c r="A11" t="s">
        <v>10</v>
      </c>
    </row>
    <row r="12" spans="1:5" x14ac:dyDescent="0.25">
      <c r="B12" t="s">
        <v>4</v>
      </c>
      <c r="C12" t="s">
        <v>5</v>
      </c>
      <c r="D12" t="s">
        <v>6</v>
      </c>
    </row>
    <row r="13" spans="1:5" x14ac:dyDescent="0.25">
      <c r="A13" t="s">
        <v>2</v>
      </c>
      <c r="B13">
        <f>E8*B5</f>
        <v>45</v>
      </c>
      <c r="C13">
        <f>E8*C5</f>
        <v>30</v>
      </c>
      <c r="D13">
        <f>E8*D5</f>
        <v>25</v>
      </c>
    </row>
    <row r="14" spans="1:5" x14ac:dyDescent="0.25">
      <c r="A14" t="s">
        <v>3</v>
      </c>
      <c r="B14">
        <f>E9*B5</f>
        <v>45</v>
      </c>
      <c r="C14">
        <f>E9*C5</f>
        <v>30</v>
      </c>
      <c r="D14">
        <f>E9*D5</f>
        <v>25</v>
      </c>
    </row>
    <row r="16" spans="1:5" x14ac:dyDescent="0.25">
      <c r="A16" t="s">
        <v>11</v>
      </c>
    </row>
    <row r="17" spans="1:8" x14ac:dyDescent="0.25">
      <c r="B17" t="s">
        <v>4</v>
      </c>
      <c r="C17" t="s">
        <v>5</v>
      </c>
      <c r="D17" t="s">
        <v>6</v>
      </c>
    </row>
    <row r="18" spans="1:8" x14ac:dyDescent="0.25">
      <c r="A18" t="s">
        <v>2</v>
      </c>
      <c r="B18">
        <f>(B3-B13)^2/B13</f>
        <v>5</v>
      </c>
      <c r="C18">
        <f t="shared" ref="C18:D19" si="0">(C3-C13)^2/C13</f>
        <v>0.83333333333333337</v>
      </c>
      <c r="D18">
        <f t="shared" si="0"/>
        <v>4</v>
      </c>
    </row>
    <row r="19" spans="1:8" x14ac:dyDescent="0.25">
      <c r="A19" t="s">
        <v>3</v>
      </c>
      <c r="B19">
        <f>(B4-B14)^2/B14</f>
        <v>5</v>
      </c>
      <c r="C19">
        <f t="shared" si="0"/>
        <v>0.83333333333333337</v>
      </c>
      <c r="D19">
        <f t="shared" si="0"/>
        <v>4</v>
      </c>
    </row>
    <row r="21" spans="1:8" x14ac:dyDescent="0.25">
      <c r="A21" t="s">
        <v>12</v>
      </c>
      <c r="B21">
        <f>SUM(B18:D19)</f>
        <v>19.666666666666664</v>
      </c>
    </row>
    <row r="22" spans="1:8" x14ac:dyDescent="0.25">
      <c r="A22" t="s">
        <v>13</v>
      </c>
      <c r="B22">
        <f>SQRT(B21/(B21+E5))</f>
        <v>0.29921495665878006</v>
      </c>
    </row>
    <row r="23" spans="1:8" x14ac:dyDescent="0.25">
      <c r="A23" t="s">
        <v>14</v>
      </c>
      <c r="B23">
        <f>SQRT((B21/E5)/((2-1)*(3-1)))</f>
        <v>0.22173557826083451</v>
      </c>
    </row>
    <row r="25" spans="1:8" x14ac:dyDescent="0.25">
      <c r="A25">
        <v>11</v>
      </c>
    </row>
    <row r="26" spans="1:8" x14ac:dyDescent="0.25">
      <c r="A26" t="s">
        <v>15</v>
      </c>
      <c r="B26" t="s">
        <v>24</v>
      </c>
      <c r="C26" t="s">
        <v>25</v>
      </c>
      <c r="D26" t="s">
        <v>26</v>
      </c>
      <c r="E26" t="s">
        <v>27</v>
      </c>
      <c r="F26" t="s">
        <v>28</v>
      </c>
      <c r="G26" t="s">
        <v>30</v>
      </c>
      <c r="H26" t="s">
        <v>31</v>
      </c>
    </row>
    <row r="27" spans="1:8" x14ac:dyDescent="0.25">
      <c r="A27" t="s">
        <v>16</v>
      </c>
      <c r="B27">
        <v>2</v>
      </c>
      <c r="C27">
        <v>17.5</v>
      </c>
      <c r="D27">
        <f>B27-AVERAGE($B$27:$B$34)</f>
        <v>-2.8874999999999993</v>
      </c>
      <c r="E27">
        <f>C27-AVERAGE($C$27:$C$34)</f>
        <v>-6.9750000000000014</v>
      </c>
      <c r="F27">
        <f>D27*E27</f>
        <v>20.1403125</v>
      </c>
      <c r="G27">
        <f>D27^2</f>
        <v>8.3376562499999967</v>
      </c>
      <c r="H27">
        <f>E27^2</f>
        <v>48.650625000000019</v>
      </c>
    </row>
    <row r="28" spans="1:8" x14ac:dyDescent="0.25">
      <c r="A28" t="s">
        <v>17</v>
      </c>
      <c r="B28">
        <v>2.5</v>
      </c>
      <c r="C28">
        <v>18.5</v>
      </c>
      <c r="D28">
        <f t="shared" ref="D28:D34" si="1">B28-AVERAGE($B$27:$B$34)</f>
        <v>-2.3874999999999993</v>
      </c>
      <c r="E28">
        <f t="shared" ref="E28:E34" si="2">C28-AVERAGE($C$27:$C$34)</f>
        <v>-5.9750000000000014</v>
      </c>
      <c r="F28">
        <f t="shared" ref="F28:F34" si="3">D28*E28</f>
        <v>14.265312499999999</v>
      </c>
      <c r="G28">
        <f t="shared" ref="G28:G34" si="4">D28^2</f>
        <v>5.7001562499999965</v>
      </c>
      <c r="H28">
        <f t="shared" ref="H28:H34" si="5">E28^2</f>
        <v>35.700625000000016</v>
      </c>
    </row>
    <row r="29" spans="1:8" x14ac:dyDescent="0.25">
      <c r="A29" t="s">
        <v>18</v>
      </c>
      <c r="B29">
        <v>2.9</v>
      </c>
      <c r="C29">
        <v>19.5</v>
      </c>
      <c r="D29">
        <f t="shared" si="1"/>
        <v>-1.9874999999999994</v>
      </c>
      <c r="E29">
        <f t="shared" si="2"/>
        <v>-4.9750000000000014</v>
      </c>
      <c r="F29">
        <f t="shared" si="3"/>
        <v>9.887812499999999</v>
      </c>
      <c r="G29">
        <f t="shared" si="4"/>
        <v>3.9501562499999974</v>
      </c>
      <c r="H29">
        <f t="shared" si="5"/>
        <v>24.750625000000014</v>
      </c>
    </row>
    <row r="30" spans="1:8" x14ac:dyDescent="0.25">
      <c r="A30" t="s">
        <v>19</v>
      </c>
      <c r="B30">
        <v>3.3</v>
      </c>
      <c r="C30">
        <v>22.2</v>
      </c>
      <c r="D30">
        <f t="shared" si="1"/>
        <v>-1.5874999999999995</v>
      </c>
      <c r="E30">
        <f t="shared" si="2"/>
        <v>-2.2750000000000021</v>
      </c>
      <c r="F30">
        <f t="shared" si="3"/>
        <v>3.611562500000002</v>
      </c>
      <c r="G30">
        <f t="shared" si="4"/>
        <v>2.5201562499999981</v>
      </c>
      <c r="H30">
        <f t="shared" si="5"/>
        <v>5.1756250000000099</v>
      </c>
    </row>
    <row r="31" spans="1:8" x14ac:dyDescent="0.25">
      <c r="A31" t="s">
        <v>20</v>
      </c>
      <c r="B31">
        <v>4.0999999999999996</v>
      </c>
      <c r="C31">
        <v>26.5</v>
      </c>
      <c r="D31">
        <f t="shared" si="1"/>
        <v>-0.78749999999999964</v>
      </c>
      <c r="E31">
        <f t="shared" si="2"/>
        <v>2.0249999999999986</v>
      </c>
      <c r="F31">
        <f t="shared" si="3"/>
        <v>-1.5946874999999983</v>
      </c>
      <c r="G31">
        <f t="shared" si="4"/>
        <v>0.62015624999999941</v>
      </c>
      <c r="H31">
        <f t="shared" si="5"/>
        <v>4.1006249999999946</v>
      </c>
    </row>
    <row r="32" spans="1:8" x14ac:dyDescent="0.25">
      <c r="A32" t="s">
        <v>21</v>
      </c>
      <c r="B32">
        <v>4.3</v>
      </c>
      <c r="C32">
        <v>16.600000000000001</v>
      </c>
      <c r="D32">
        <f t="shared" si="1"/>
        <v>-0.58749999999999947</v>
      </c>
      <c r="E32">
        <f t="shared" si="2"/>
        <v>-7.875</v>
      </c>
      <c r="F32">
        <f t="shared" si="3"/>
        <v>4.6265624999999959</v>
      </c>
      <c r="G32">
        <f t="shared" si="4"/>
        <v>0.34515624999999939</v>
      </c>
      <c r="H32">
        <f t="shared" si="5"/>
        <v>62.015625</v>
      </c>
    </row>
    <row r="33" spans="1:8" x14ac:dyDescent="0.25">
      <c r="A33" t="s">
        <v>22</v>
      </c>
      <c r="B33">
        <v>7</v>
      </c>
      <c r="C33">
        <v>36.6</v>
      </c>
      <c r="D33">
        <f t="shared" si="1"/>
        <v>2.1125000000000007</v>
      </c>
      <c r="E33">
        <f t="shared" si="2"/>
        <v>12.125</v>
      </c>
      <c r="F33">
        <f t="shared" si="3"/>
        <v>25.61406250000001</v>
      </c>
      <c r="G33">
        <f t="shared" si="4"/>
        <v>4.4626562500000029</v>
      </c>
      <c r="H33">
        <f t="shared" si="5"/>
        <v>147.015625</v>
      </c>
    </row>
    <row r="34" spans="1:8" x14ac:dyDescent="0.25">
      <c r="A34" t="s">
        <v>23</v>
      </c>
      <c r="B34">
        <v>13</v>
      </c>
      <c r="C34">
        <v>38.4</v>
      </c>
      <c r="D34">
        <f t="shared" si="1"/>
        <v>8.1125000000000007</v>
      </c>
      <c r="E34">
        <f t="shared" si="2"/>
        <v>13.924999999999997</v>
      </c>
      <c r="F34">
        <f t="shared" si="3"/>
        <v>112.96656249999998</v>
      </c>
      <c r="G34">
        <f t="shared" si="4"/>
        <v>65.812656250000018</v>
      </c>
      <c r="H34">
        <f t="shared" si="5"/>
        <v>193.90562499999993</v>
      </c>
    </row>
    <row r="36" spans="1:8" x14ac:dyDescent="0.25">
      <c r="A36" t="s">
        <v>29</v>
      </c>
      <c r="B36">
        <f>SUM(F27:F34)/7</f>
        <v>27.073928571428571</v>
      </c>
      <c r="C36">
        <f>_xlfn.COVARIANCE.S(B27:B34,C27:C34)</f>
        <v>27.073928571428571</v>
      </c>
    </row>
    <row r="37" spans="1:8" x14ac:dyDescent="0.25">
      <c r="A37" t="s">
        <v>32</v>
      </c>
      <c r="B37">
        <f>SQRT(SUM(G27:G34)/7)</f>
        <v>3.6203541657846525</v>
      </c>
      <c r="C37">
        <f>_xlfn.STDEV.S(B27:B34)</f>
        <v>3.6203541657846539</v>
      </c>
    </row>
    <row r="38" spans="1:8" x14ac:dyDescent="0.25">
      <c r="A38" t="s">
        <v>33</v>
      </c>
      <c r="B38">
        <f>SQRT(SUM(H27:H34)/7)</f>
        <v>8.6298071489791379</v>
      </c>
      <c r="C38">
        <f>_xlfn.STDEV.S(C27:C34)</f>
        <v>8.6298071489791344</v>
      </c>
    </row>
    <row r="39" spans="1:8" x14ac:dyDescent="0.25">
      <c r="A39" t="s">
        <v>34</v>
      </c>
      <c r="B39">
        <f>B36/(B37*B38)</f>
        <v>0.86656098134587878</v>
      </c>
      <c r="C39">
        <f>CORREL(B27:B34,C27:C34)</f>
        <v>0.86656098134587878</v>
      </c>
    </row>
    <row r="41" spans="1:8" x14ac:dyDescent="0.25">
      <c r="A41" t="s">
        <v>35</v>
      </c>
      <c r="B41" t="s">
        <v>38</v>
      </c>
      <c r="C41" t="s">
        <v>39</v>
      </c>
      <c r="D41" t="s">
        <v>40</v>
      </c>
    </row>
    <row r="42" spans="1:8" x14ac:dyDescent="0.25">
      <c r="A42" t="s">
        <v>36</v>
      </c>
      <c r="B42">
        <f>_xlfn.VAR.S(B27,B28,B30)</f>
        <v>0.43000000000000149</v>
      </c>
      <c r="C42">
        <f>(3*B42+5*B43)/8</f>
        <v>10.438124999999994</v>
      </c>
      <c r="D42">
        <f>(B44-C42)/B44</f>
        <v>0.20361994032616368</v>
      </c>
    </row>
    <row r="43" spans="1:8" x14ac:dyDescent="0.25">
      <c r="A43" t="s">
        <v>37</v>
      </c>
      <c r="B43">
        <f>_xlfn.VAR.S(B29,B31,B32,B33,B34)</f>
        <v>16.442999999999991</v>
      </c>
    </row>
    <row r="44" spans="1:8" x14ac:dyDescent="0.25">
      <c r="A44" t="s">
        <v>7</v>
      </c>
      <c r="B44">
        <f>_xlfn.VAR.S(B27:B34)</f>
        <v>13.106964285714298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2022-05-17T17:35:09Z</dcterms:created>
  <dcterms:modified xsi:type="dcterms:W3CDTF">2022-05-17T19:35:37Z</dcterms:modified>
</cp:coreProperties>
</file>