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2\Tópicos de Contabilidade Financeira\ANCmantidosVenda\"/>
    </mc:Choice>
  </mc:AlternateContent>
  <bookViews>
    <workbookView xWindow="480" yWindow="105" windowWidth="14235" windowHeight="7680" activeTab="2"/>
  </bookViews>
  <sheets>
    <sheet name="Plan1" sheetId="1" r:id="rId1"/>
    <sheet name="versão com exclusão deprec  IR" sheetId="2" r:id="rId2"/>
    <sheet name="VERSÃO com manutenção deprec IR" sheetId="3" r:id="rId3"/>
  </sheets>
  <calcPr calcId="152511"/>
</workbook>
</file>

<file path=xl/calcChain.xml><?xml version="1.0" encoding="utf-8"?>
<calcChain xmlns="http://schemas.openxmlformats.org/spreadsheetml/2006/main">
  <c r="G17" i="3" l="1"/>
  <c r="G10" i="3"/>
  <c r="I28" i="3"/>
  <c r="I27" i="3"/>
  <c r="E36" i="3"/>
  <c r="I56" i="3"/>
  <c r="F54" i="3"/>
  <c r="F53" i="3"/>
  <c r="F52" i="3"/>
  <c r="E52" i="3"/>
  <c r="E56" i="3" s="1"/>
  <c r="D52" i="3"/>
  <c r="D56" i="3" s="1"/>
  <c r="F51" i="3"/>
  <c r="F50" i="3"/>
  <c r="D33" i="3"/>
  <c r="D35" i="3" s="1"/>
  <c r="F31" i="3"/>
  <c r="F30" i="3"/>
  <c r="E29" i="3"/>
  <c r="F29" i="3" s="1"/>
  <c r="D29" i="3"/>
  <c r="F28" i="3"/>
  <c r="F27" i="3"/>
  <c r="I26" i="3"/>
  <c r="H23" i="3"/>
  <c r="H24" i="3" s="1"/>
  <c r="E20" i="3"/>
  <c r="D20" i="3"/>
  <c r="D23" i="3" s="1"/>
  <c r="E18" i="3"/>
  <c r="E23" i="3" s="1"/>
  <c r="D8" i="3"/>
  <c r="G23" i="3" l="1"/>
  <c r="D57" i="3"/>
  <c r="F57" i="3" s="1"/>
  <c r="F56" i="3"/>
  <c r="E57" i="3"/>
  <c r="E58" i="3" s="1"/>
  <c r="E60" i="3" s="1"/>
  <c r="E33" i="3"/>
  <c r="I44" i="2"/>
  <c r="F42" i="2"/>
  <c r="F41" i="2"/>
  <c r="E40" i="2"/>
  <c r="E44" i="2" s="1"/>
  <c r="D40" i="2"/>
  <c r="F40" i="2" s="1"/>
  <c r="F39" i="2"/>
  <c r="F38" i="2"/>
  <c r="H24" i="2"/>
  <c r="E21" i="2"/>
  <c r="D21" i="2"/>
  <c r="E19" i="2"/>
  <c r="E24" i="2" s="1"/>
  <c r="D9" i="2"/>
  <c r="D24" i="2" s="1"/>
  <c r="H25" i="2" l="1"/>
  <c r="I58" i="3"/>
  <c r="I57" i="3"/>
  <c r="I59" i="3" s="1"/>
  <c r="D58" i="3"/>
  <c r="F58" i="3" s="1"/>
  <c r="E34" i="3"/>
  <c r="F34" i="3" s="1"/>
  <c r="F33" i="3"/>
  <c r="E45" i="2"/>
  <c r="D44" i="2"/>
  <c r="I24" i="1"/>
  <c r="D8" i="1"/>
  <c r="E27" i="1"/>
  <c r="E31" i="1" s="1"/>
  <c r="E32" i="1" s="1"/>
  <c r="E33" i="1" s="1"/>
  <c r="F29" i="1"/>
  <c r="F28" i="1"/>
  <c r="F26" i="1"/>
  <c r="F25" i="1"/>
  <c r="D27" i="1"/>
  <c r="D31" i="1" s="1"/>
  <c r="H21" i="1"/>
  <c r="E18" i="1"/>
  <c r="D18" i="1"/>
  <c r="D16" i="1"/>
  <c r="D21" i="1" s="1"/>
  <c r="E16" i="1"/>
  <c r="E21" i="1" s="1"/>
  <c r="D45" i="2" l="1"/>
  <c r="F45" i="2" s="1"/>
  <c r="E35" i="3"/>
  <c r="E46" i="2"/>
  <c r="E48" i="2" s="1"/>
  <c r="F44" i="2"/>
  <c r="H22" i="1"/>
  <c r="F31" i="1"/>
  <c r="D32" i="1"/>
  <c r="F32" i="1" s="1"/>
  <c r="G9" i="1" s="1"/>
  <c r="F27" i="1"/>
  <c r="I45" i="2" l="1"/>
  <c r="I46" i="2"/>
  <c r="D46" i="2"/>
  <c r="F46" i="2" s="1"/>
  <c r="E37" i="3"/>
  <c r="F35" i="3"/>
  <c r="I29" i="3" s="1"/>
  <c r="G24" i="2"/>
  <c r="D33" i="1"/>
  <c r="F33" i="1" s="1"/>
  <c r="I47" i="2" l="1"/>
  <c r="I25" i="1"/>
  <c r="G10" i="1"/>
  <c r="G15" i="1" s="1"/>
  <c r="I26" i="1" l="1"/>
  <c r="I27" i="1" s="1"/>
  <c r="G21" i="1"/>
</calcChain>
</file>

<file path=xl/sharedStrings.xml><?xml version="1.0" encoding="utf-8"?>
<sst xmlns="http://schemas.openxmlformats.org/spreadsheetml/2006/main" count="184" uniqueCount="55">
  <si>
    <t>ATIVO</t>
  </si>
  <si>
    <t>CIRCULANTE</t>
  </si>
  <si>
    <t>Caixa</t>
  </si>
  <si>
    <t>NÃO CIRCULANTE</t>
  </si>
  <si>
    <t>Investimentos</t>
  </si>
  <si>
    <t>Imobilizados</t>
  </si>
  <si>
    <t>-Terreno</t>
  </si>
  <si>
    <t>-Maquinário X</t>
  </si>
  <si>
    <t>-Depreciação Acumulada</t>
  </si>
  <si>
    <t>TOTAL</t>
  </si>
  <si>
    <t>31.12.12</t>
  </si>
  <si>
    <t>31.12.X1</t>
  </si>
  <si>
    <t>PASSIVO</t>
  </si>
  <si>
    <t>Forcedores</t>
  </si>
  <si>
    <t>PIR</t>
  </si>
  <si>
    <t>Dividendos</t>
  </si>
  <si>
    <t>PATRIMÔNIO LÍQUIDO</t>
  </si>
  <si>
    <t>Capital</t>
  </si>
  <si>
    <t>Reservas de Lucros</t>
  </si>
  <si>
    <t>Receita</t>
  </si>
  <si>
    <t>Custos</t>
  </si>
  <si>
    <t>LB</t>
  </si>
  <si>
    <t>-Desp.Deprec.</t>
  </si>
  <si>
    <t>PIR/CS</t>
  </si>
  <si>
    <t>LAIR/CS</t>
  </si>
  <si>
    <t>LL</t>
  </si>
  <si>
    <t>-Maquinário W</t>
  </si>
  <si>
    <t>Maq X</t>
  </si>
  <si>
    <t>Maq. W</t>
  </si>
  <si>
    <t>-Despesas Gerais</t>
  </si>
  <si>
    <t>SI</t>
  </si>
  <si>
    <t>SF</t>
  </si>
  <si>
    <t>BALANÇO PATRIMONIAL - prévio</t>
  </si>
  <si>
    <t>DRE - prévia</t>
  </si>
  <si>
    <t>Exercício 2 - ANC mantido para venda</t>
  </si>
  <si>
    <t>demonstrá-los e, os respectivos lançamentos contábeis.</t>
  </si>
  <si>
    <t>Quais os procedimentos contábeis devidos? Refaça as demonstrações contábeis para</t>
  </si>
  <si>
    <t>ainda não realizou a venda ou qualquer contabilização. Foram designados</t>
  </si>
  <si>
    <t>profissionais para procurar potenciais compradores. O valor justo, menos</t>
  </si>
  <si>
    <t>as despesas de venda, era de R$ 2.500; havia expectativa de realização da venda</t>
  </si>
  <si>
    <t>em 12 meses e, mercado ativo.</t>
  </si>
  <si>
    <t xml:space="preserve">A empresa acima decidiu em 02.01.12 que venderia o maquinario X e, em 31.12.12, </t>
  </si>
  <si>
    <t>LAIR/CS das operações continuadas</t>
  </si>
  <si>
    <t>LL das operações continuadas</t>
  </si>
  <si>
    <t>Resultado das Operações descontinuadas</t>
  </si>
  <si>
    <t>LL total</t>
  </si>
  <si>
    <r>
      <t>BALANÇO PATRIMONIAL -</t>
    </r>
    <r>
      <rPr>
        <b/>
        <sz val="11"/>
        <color rgb="FFFF0000"/>
        <rFont val="Calibri"/>
        <family val="2"/>
        <scheme val="minor"/>
      </rPr>
      <t xml:space="preserve"> final</t>
    </r>
  </si>
  <si>
    <t>Ativo mantido para venda</t>
  </si>
  <si>
    <t>D</t>
  </si>
  <si>
    <t>c</t>
  </si>
  <si>
    <t>Total</t>
  </si>
  <si>
    <t>* legislação fiscal aceita a depreciação do ativo mantido para venda</t>
  </si>
  <si>
    <t>Depreciação acumulada</t>
  </si>
  <si>
    <t>Despesa de depreciação</t>
  </si>
  <si>
    <t>Nesta versão a despesa de depreciação foi excluída da base de cálculo do 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</si>
</sst>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3" fontId="0" fillId="0" borderId="1" xfId="0" applyNumberFormat="1" applyBorder="1"/>
    <xf numFmtId="0" fontId="0" fillId="0" borderId="1" xfId="0" quotePrefix="1" applyBorder="1"/>
    <xf numFmtId="0" fontId="2" fillId="0" borderId="0" xfId="0" applyFont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/>
    <xf numFmtId="3" fontId="0" fillId="2" borderId="1" xfId="0" applyNumberFormat="1" applyFill="1" applyBorder="1"/>
    <xf numFmtId="165" fontId="0" fillId="2" borderId="1" xfId="1" applyNumberFormat="1" applyFont="1" applyFill="1" applyBorder="1"/>
    <xf numFmtId="0" fontId="0" fillId="2" borderId="1" xfId="0" quotePrefix="1" applyFill="1" applyBorder="1"/>
    <xf numFmtId="0" fontId="0" fillId="2" borderId="1" xfId="0" applyFill="1" applyBorder="1" applyAlignment="1">
      <alignment horizontal="right"/>
    </xf>
    <xf numFmtId="3" fontId="6" fillId="0" borderId="1" xfId="0" applyNumberFormat="1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0" fillId="2" borderId="0" xfId="0" applyFill="1"/>
    <xf numFmtId="0" fontId="3" fillId="2" borderId="0" xfId="0" applyFont="1" applyFill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42"/>
  <sheetViews>
    <sheetView topLeftCell="A67" workbookViewId="0">
      <selection activeCell="G10" sqref="G10"/>
    </sheetView>
  </sheetViews>
  <sheetFormatPr defaultRowHeight="15" x14ac:dyDescent="0.25"/>
  <cols>
    <col min="3" max="3" width="23" customWidth="1"/>
    <col min="4" max="4" width="9.85546875" customWidth="1"/>
    <col min="5" max="5" width="10" customWidth="1"/>
    <col min="6" max="6" width="21.140625" customWidth="1"/>
  </cols>
  <sheetData>
    <row r="4" spans="3:8" x14ac:dyDescent="0.25">
      <c r="C4" s="7" t="s">
        <v>34</v>
      </c>
    </row>
    <row r="5" spans="3:8" x14ac:dyDescent="0.25">
      <c r="C5" s="22" t="s">
        <v>32</v>
      </c>
      <c r="D5" s="22"/>
      <c r="E5" s="22"/>
      <c r="F5" s="22"/>
      <c r="G5" s="22"/>
      <c r="H5" s="22"/>
    </row>
    <row r="6" spans="3:8" x14ac:dyDescent="0.25">
      <c r="C6" s="2" t="s">
        <v>0</v>
      </c>
      <c r="D6" s="3" t="s">
        <v>10</v>
      </c>
      <c r="E6" s="3" t="s">
        <v>11</v>
      </c>
      <c r="F6" s="2" t="s">
        <v>12</v>
      </c>
      <c r="G6" s="3" t="s">
        <v>10</v>
      </c>
      <c r="H6" s="3" t="s">
        <v>11</v>
      </c>
    </row>
    <row r="7" spans="3:8" x14ac:dyDescent="0.25">
      <c r="C7" s="2" t="s">
        <v>1</v>
      </c>
      <c r="D7" s="2"/>
      <c r="E7" s="2"/>
      <c r="F7" s="2" t="s">
        <v>1</v>
      </c>
      <c r="G7" s="2"/>
      <c r="H7" s="2"/>
    </row>
    <row r="8" spans="3:8" x14ac:dyDescent="0.25">
      <c r="C8" s="2" t="s">
        <v>2</v>
      </c>
      <c r="D8" s="4">
        <f>27000-16400+800</f>
        <v>11400</v>
      </c>
      <c r="E8" s="5">
        <v>8000</v>
      </c>
      <c r="F8" s="2" t="s">
        <v>13</v>
      </c>
      <c r="G8" s="5">
        <v>4000</v>
      </c>
      <c r="H8" s="5">
        <v>2000</v>
      </c>
    </row>
    <row r="9" spans="3:8" x14ac:dyDescent="0.25">
      <c r="C9" s="2"/>
      <c r="D9" s="2"/>
      <c r="E9" s="2"/>
      <c r="F9" s="2" t="s">
        <v>14</v>
      </c>
      <c r="G9" s="5">
        <f>-F32</f>
        <v>1462.0000000000002</v>
      </c>
      <c r="H9" s="2">
        <v>500</v>
      </c>
    </row>
    <row r="10" spans="3:8" x14ac:dyDescent="0.25">
      <c r="C10" s="2"/>
      <c r="D10" s="2"/>
      <c r="E10" s="2"/>
      <c r="F10" s="2" t="s">
        <v>15</v>
      </c>
      <c r="G10" s="5">
        <f>0.25*F33</f>
        <v>709.5</v>
      </c>
      <c r="H10" s="2">
        <v>900</v>
      </c>
    </row>
    <row r="11" spans="3:8" x14ac:dyDescent="0.25">
      <c r="C11" s="2" t="s">
        <v>3</v>
      </c>
      <c r="D11" s="2"/>
      <c r="E11" s="2"/>
      <c r="F11" s="2"/>
      <c r="G11" s="2"/>
      <c r="H11" s="2"/>
    </row>
    <row r="12" spans="3:8" x14ac:dyDescent="0.25">
      <c r="C12" s="2" t="s">
        <v>4</v>
      </c>
      <c r="D12" s="5">
        <v>3000</v>
      </c>
      <c r="E12" s="5">
        <v>2000</v>
      </c>
      <c r="F12" s="2"/>
      <c r="G12" s="2"/>
      <c r="H12" s="2"/>
    </row>
    <row r="13" spans="3:8" x14ac:dyDescent="0.25">
      <c r="C13" s="2" t="s">
        <v>5</v>
      </c>
      <c r="D13" s="2"/>
      <c r="E13" s="2"/>
      <c r="F13" s="2" t="s">
        <v>16</v>
      </c>
      <c r="G13" s="2"/>
      <c r="H13" s="2"/>
    </row>
    <row r="14" spans="3:8" x14ac:dyDescent="0.25">
      <c r="C14" s="6" t="s">
        <v>6</v>
      </c>
      <c r="D14" s="5">
        <v>4000</v>
      </c>
      <c r="E14" s="5">
        <v>3000</v>
      </c>
      <c r="F14" s="2" t="s">
        <v>17</v>
      </c>
      <c r="G14" s="5">
        <v>15000</v>
      </c>
      <c r="H14" s="5">
        <v>15000</v>
      </c>
    </row>
    <row r="15" spans="3:8" x14ac:dyDescent="0.25">
      <c r="C15" s="6" t="s">
        <v>7</v>
      </c>
      <c r="D15" s="5">
        <v>6000</v>
      </c>
      <c r="E15" s="5">
        <v>6000</v>
      </c>
      <c r="F15" s="2" t="s">
        <v>18</v>
      </c>
      <c r="G15" s="5">
        <f>+H15+F33-G10</f>
        <v>6628.5</v>
      </c>
      <c r="H15" s="5">
        <v>4500</v>
      </c>
    </row>
    <row r="16" spans="3:8" x14ac:dyDescent="0.25">
      <c r="C16" s="6" t="s">
        <v>8</v>
      </c>
      <c r="D16" s="4">
        <f>-D15*0.5</f>
        <v>-3000</v>
      </c>
      <c r="E16" s="4">
        <f>-E15*0.4</f>
        <v>-2400</v>
      </c>
      <c r="F16" s="2"/>
      <c r="G16" s="2"/>
      <c r="H16" s="2"/>
    </row>
    <row r="17" spans="3:9" x14ac:dyDescent="0.25">
      <c r="C17" s="6" t="s">
        <v>26</v>
      </c>
      <c r="D17" s="4">
        <v>8000</v>
      </c>
      <c r="E17" s="4">
        <v>7000</v>
      </c>
      <c r="F17" s="2"/>
      <c r="G17" s="2"/>
      <c r="H17" s="2"/>
    </row>
    <row r="18" spans="3:9" x14ac:dyDescent="0.25">
      <c r="C18" s="6" t="s">
        <v>8</v>
      </c>
      <c r="D18" s="4">
        <f>-D17*0.2</f>
        <v>-1600</v>
      </c>
      <c r="E18" s="4">
        <f>-E17*0.1</f>
        <v>-700</v>
      </c>
      <c r="F18" s="2"/>
      <c r="G18" s="2"/>
      <c r="H18" s="2"/>
    </row>
    <row r="19" spans="3:9" x14ac:dyDescent="0.25">
      <c r="C19" s="2"/>
      <c r="D19" s="2"/>
      <c r="E19" s="2"/>
      <c r="F19" s="2"/>
      <c r="G19" s="2"/>
      <c r="H19" s="2"/>
    </row>
    <row r="20" spans="3:9" x14ac:dyDescent="0.25">
      <c r="C20" s="2"/>
      <c r="D20" s="2"/>
      <c r="E20" s="2"/>
      <c r="F20" s="2"/>
      <c r="G20" s="2"/>
      <c r="H20" s="2"/>
    </row>
    <row r="21" spans="3:9" x14ac:dyDescent="0.25">
      <c r="C21" s="2" t="s">
        <v>9</v>
      </c>
      <c r="D21" s="5">
        <f>SUM(D8:D20)</f>
        <v>27800</v>
      </c>
      <c r="E21" s="5">
        <f>SUM(E8:E20)</f>
        <v>22900</v>
      </c>
      <c r="F21" s="2" t="s">
        <v>9</v>
      </c>
      <c r="G21" s="5">
        <f>SUM(G8:G19)</f>
        <v>27800</v>
      </c>
      <c r="H21" s="5">
        <f>SUM(H8:H19)</f>
        <v>22900</v>
      </c>
    </row>
    <row r="22" spans="3:9" x14ac:dyDescent="0.25">
      <c r="H22" s="1">
        <f>+H21-E21</f>
        <v>0</v>
      </c>
    </row>
    <row r="23" spans="3:9" x14ac:dyDescent="0.25">
      <c r="H23" s="2" t="s">
        <v>18</v>
      </c>
      <c r="I23" s="2"/>
    </row>
    <row r="24" spans="3:9" x14ac:dyDescent="0.25">
      <c r="C24" s="2" t="s">
        <v>33</v>
      </c>
      <c r="D24" s="3" t="s">
        <v>27</v>
      </c>
      <c r="E24" s="3" t="s">
        <v>28</v>
      </c>
      <c r="F24" s="2" t="s">
        <v>9</v>
      </c>
      <c r="H24" s="2" t="s">
        <v>30</v>
      </c>
      <c r="I24" s="5">
        <f>+H15</f>
        <v>4500</v>
      </c>
    </row>
    <row r="25" spans="3:9" x14ac:dyDescent="0.25">
      <c r="C25" s="2" t="s">
        <v>19</v>
      </c>
      <c r="D25" s="5">
        <v>10000</v>
      </c>
      <c r="E25" s="5">
        <v>15000</v>
      </c>
      <c r="F25" s="5">
        <f>+D25+E25</f>
        <v>25000</v>
      </c>
      <c r="H25" s="5" t="s">
        <v>25</v>
      </c>
      <c r="I25" s="5">
        <f>+F33</f>
        <v>2838</v>
      </c>
    </row>
    <row r="26" spans="3:9" x14ac:dyDescent="0.25">
      <c r="C26" s="2" t="s">
        <v>20</v>
      </c>
      <c r="D26" s="5">
        <v>-4000</v>
      </c>
      <c r="E26" s="5">
        <v>-8000</v>
      </c>
      <c r="F26" s="5">
        <f t="shared" ref="F26:F33" si="0">+D26+E26</f>
        <v>-12000</v>
      </c>
      <c r="H26" s="5" t="s">
        <v>15</v>
      </c>
      <c r="I26" s="5">
        <f>-G10</f>
        <v>-709.5</v>
      </c>
    </row>
    <row r="27" spans="3:9" x14ac:dyDescent="0.25">
      <c r="C27" s="2" t="s">
        <v>21</v>
      </c>
      <c r="D27" s="5">
        <f>+D25+D26</f>
        <v>6000</v>
      </c>
      <c r="E27" s="5">
        <f>+E25+E26</f>
        <v>7000</v>
      </c>
      <c r="F27" s="5">
        <f t="shared" si="0"/>
        <v>13000</v>
      </c>
      <c r="H27" s="5" t="s">
        <v>31</v>
      </c>
      <c r="I27" s="5">
        <f>SUM(I24:I26)</f>
        <v>6628.5</v>
      </c>
    </row>
    <row r="28" spans="3:9" x14ac:dyDescent="0.25">
      <c r="C28" s="6" t="s">
        <v>29</v>
      </c>
      <c r="D28" s="5">
        <v>-4000</v>
      </c>
      <c r="E28" s="2">
        <v>-3200</v>
      </c>
      <c r="F28" s="5">
        <f t="shared" si="0"/>
        <v>-7200</v>
      </c>
    </row>
    <row r="29" spans="3:9" x14ac:dyDescent="0.25">
      <c r="C29" s="6" t="s">
        <v>22</v>
      </c>
      <c r="D29" s="2">
        <v>-600</v>
      </c>
      <c r="E29" s="2">
        <v>-900</v>
      </c>
      <c r="F29" s="5">
        <f t="shared" si="0"/>
        <v>-1500</v>
      </c>
    </row>
    <row r="30" spans="3:9" x14ac:dyDescent="0.25">
      <c r="C30" s="2"/>
      <c r="D30" s="2"/>
      <c r="E30" s="2"/>
      <c r="F30" s="5"/>
    </row>
    <row r="31" spans="3:9" x14ac:dyDescent="0.25">
      <c r="C31" s="2" t="s">
        <v>24</v>
      </c>
      <c r="D31" s="5">
        <f>SUM(D27:D30)</f>
        <v>1400</v>
      </c>
      <c r="E31" s="5">
        <f>SUM(E27:E30)</f>
        <v>2900</v>
      </c>
      <c r="F31" s="5">
        <f t="shared" si="0"/>
        <v>4300</v>
      </c>
    </row>
    <row r="32" spans="3:9" x14ac:dyDescent="0.25">
      <c r="C32" s="2" t="s">
        <v>23</v>
      </c>
      <c r="D32" s="2">
        <f>-D31*0.34</f>
        <v>-476.00000000000006</v>
      </c>
      <c r="E32" s="2">
        <f>-E31*0.34</f>
        <v>-986.00000000000011</v>
      </c>
      <c r="F32" s="5">
        <f t="shared" si="0"/>
        <v>-1462.0000000000002</v>
      </c>
    </row>
    <row r="33" spans="3:6" x14ac:dyDescent="0.25">
      <c r="C33" s="2" t="s">
        <v>25</v>
      </c>
      <c r="D33" s="5">
        <f>+D31+D32</f>
        <v>924</v>
      </c>
      <c r="E33" s="5">
        <f>+E31+E32</f>
        <v>1914</v>
      </c>
      <c r="F33" s="5">
        <f t="shared" si="0"/>
        <v>2838</v>
      </c>
    </row>
    <row r="35" spans="3:6" x14ac:dyDescent="0.25">
      <c r="C35" t="s">
        <v>41</v>
      </c>
    </row>
    <row r="36" spans="3:6" x14ac:dyDescent="0.25">
      <c r="C36" t="s">
        <v>37</v>
      </c>
    </row>
    <row r="37" spans="3:6" x14ac:dyDescent="0.25">
      <c r="C37" t="s">
        <v>38</v>
      </c>
    </row>
    <row r="38" spans="3:6" x14ac:dyDescent="0.25">
      <c r="C38" t="s">
        <v>39</v>
      </c>
    </row>
    <row r="39" spans="3:6" x14ac:dyDescent="0.25">
      <c r="C39" t="s">
        <v>40</v>
      </c>
    </row>
    <row r="41" spans="3:6" x14ac:dyDescent="0.25">
      <c r="C41" t="s">
        <v>36</v>
      </c>
    </row>
    <row r="42" spans="3:6" x14ac:dyDescent="0.25">
      <c r="C42" t="s">
        <v>35</v>
      </c>
    </row>
  </sheetData>
  <mergeCells count="1">
    <mergeCell ref="C5:H5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50"/>
  <sheetViews>
    <sheetView topLeftCell="A42" zoomScale="130" zoomScaleNormal="130" workbookViewId="0">
      <selection activeCell="H51" sqref="H51"/>
    </sheetView>
  </sheetViews>
  <sheetFormatPr defaultRowHeight="15" x14ac:dyDescent="0.25"/>
  <cols>
    <col min="3" max="3" width="38.7109375" customWidth="1"/>
    <col min="6" max="6" width="22.42578125" customWidth="1"/>
  </cols>
  <sheetData>
    <row r="5" spans="3:8" x14ac:dyDescent="0.25">
      <c r="C5" s="7" t="s">
        <v>34</v>
      </c>
    </row>
    <row r="6" spans="3:8" x14ac:dyDescent="0.25">
      <c r="C6" s="22" t="s">
        <v>46</v>
      </c>
      <c r="D6" s="22"/>
      <c r="E6" s="22"/>
      <c r="F6" s="22"/>
      <c r="G6" s="22"/>
      <c r="H6" s="22"/>
    </row>
    <row r="7" spans="3:8" x14ac:dyDescent="0.25">
      <c r="C7" s="2" t="s">
        <v>0</v>
      </c>
      <c r="D7" s="3" t="s">
        <v>10</v>
      </c>
      <c r="E7" s="3" t="s">
        <v>11</v>
      </c>
      <c r="F7" s="2" t="s">
        <v>12</v>
      </c>
      <c r="G7" s="3" t="s">
        <v>10</v>
      </c>
      <c r="H7" s="3" t="s">
        <v>11</v>
      </c>
    </row>
    <row r="8" spans="3:8" x14ac:dyDescent="0.25">
      <c r="C8" s="2" t="s">
        <v>1</v>
      </c>
      <c r="D8" s="2"/>
      <c r="E8" s="2"/>
      <c r="F8" s="2" t="s">
        <v>1</v>
      </c>
      <c r="G8" s="2"/>
      <c r="H8" s="2"/>
    </row>
    <row r="9" spans="3:8" x14ac:dyDescent="0.25">
      <c r="C9" s="2" t="s">
        <v>2</v>
      </c>
      <c r="D9" s="4">
        <f>27000-16400+800</f>
        <v>11400</v>
      </c>
      <c r="E9" s="5">
        <v>8000</v>
      </c>
      <c r="F9" s="2" t="s">
        <v>13</v>
      </c>
      <c r="G9" s="5">
        <v>4000</v>
      </c>
      <c r="H9" s="5">
        <v>2000</v>
      </c>
    </row>
    <row r="10" spans="3:8" x14ac:dyDescent="0.25">
      <c r="C10" s="2"/>
      <c r="D10" s="2"/>
      <c r="E10" s="2"/>
      <c r="F10" s="2" t="s">
        <v>14</v>
      </c>
      <c r="G10" s="11">
        <v>1666</v>
      </c>
      <c r="H10" s="2">
        <v>500</v>
      </c>
    </row>
    <row r="11" spans="3:8" x14ac:dyDescent="0.25">
      <c r="C11" s="2"/>
      <c r="D11" s="2"/>
      <c r="E11" s="2"/>
      <c r="F11" s="2" t="s">
        <v>15</v>
      </c>
      <c r="G11" s="5">
        <v>534</v>
      </c>
      <c r="H11" s="2">
        <v>900</v>
      </c>
    </row>
    <row r="12" spans="3:8" x14ac:dyDescent="0.25">
      <c r="C12" s="9" t="s">
        <v>47</v>
      </c>
      <c r="D12" s="11">
        <v>2500</v>
      </c>
      <c r="E12" s="2"/>
      <c r="F12" s="2"/>
      <c r="G12" s="5"/>
      <c r="H12" s="2"/>
    </row>
    <row r="13" spans="3:8" x14ac:dyDescent="0.25">
      <c r="C13" s="2"/>
      <c r="D13" s="2"/>
      <c r="E13" s="2"/>
      <c r="F13" s="2"/>
      <c r="G13" s="5"/>
      <c r="H13" s="2"/>
    </row>
    <row r="14" spans="3:8" x14ac:dyDescent="0.25">
      <c r="C14" s="2" t="s">
        <v>3</v>
      </c>
      <c r="D14" s="2"/>
      <c r="E14" s="2"/>
      <c r="F14" s="2"/>
      <c r="G14" s="2"/>
      <c r="H14" s="2"/>
    </row>
    <row r="15" spans="3:8" x14ac:dyDescent="0.25">
      <c r="C15" s="2" t="s">
        <v>4</v>
      </c>
      <c r="D15" s="5">
        <v>3000</v>
      </c>
      <c r="E15" s="5">
        <v>2000</v>
      </c>
      <c r="F15" s="2"/>
      <c r="G15" s="2"/>
      <c r="H15" s="2"/>
    </row>
    <row r="16" spans="3:8" x14ac:dyDescent="0.25">
      <c r="C16" s="2" t="s">
        <v>5</v>
      </c>
      <c r="D16" s="2"/>
      <c r="E16" s="2"/>
      <c r="F16" s="2" t="s">
        <v>16</v>
      </c>
      <c r="G16" s="2"/>
      <c r="H16" s="2"/>
    </row>
    <row r="17" spans="3:8" x14ac:dyDescent="0.25">
      <c r="C17" s="6" t="s">
        <v>6</v>
      </c>
      <c r="D17" s="5">
        <v>4000</v>
      </c>
      <c r="E17" s="5">
        <v>3000</v>
      </c>
      <c r="F17" s="2" t="s">
        <v>17</v>
      </c>
      <c r="G17" s="5">
        <v>15000</v>
      </c>
      <c r="H17" s="5">
        <v>15000</v>
      </c>
    </row>
    <row r="18" spans="3:8" x14ac:dyDescent="0.25">
      <c r="C18" s="6" t="s">
        <v>7</v>
      </c>
      <c r="D18" s="11"/>
      <c r="E18" s="5">
        <v>6000</v>
      </c>
      <c r="F18" s="2" t="s">
        <v>18</v>
      </c>
      <c r="G18" s="5">
        <v>6101</v>
      </c>
      <c r="H18" s="5">
        <v>4500</v>
      </c>
    </row>
    <row r="19" spans="3:8" x14ac:dyDescent="0.25">
      <c r="C19" s="6" t="s">
        <v>8</v>
      </c>
      <c r="D19" s="12"/>
      <c r="E19" s="4">
        <f>-E18*0.4</f>
        <v>-2400</v>
      </c>
      <c r="F19" s="2"/>
      <c r="G19" s="2"/>
      <c r="H19" s="2"/>
    </row>
    <row r="20" spans="3:8" x14ac:dyDescent="0.25">
      <c r="C20" s="6" t="s">
        <v>26</v>
      </c>
      <c r="D20" s="4">
        <v>8000</v>
      </c>
      <c r="E20" s="4">
        <v>7000</v>
      </c>
      <c r="F20" s="2"/>
      <c r="G20" s="2"/>
      <c r="H20" s="2"/>
    </row>
    <row r="21" spans="3:8" x14ac:dyDescent="0.25">
      <c r="C21" s="6" t="s">
        <v>8</v>
      </c>
      <c r="D21" s="4">
        <f>-D20*0.2</f>
        <v>-1600</v>
      </c>
      <c r="E21" s="4">
        <f>-E20*0.1</f>
        <v>-700</v>
      </c>
      <c r="F21" s="2"/>
      <c r="G21" s="2"/>
      <c r="H21" s="2"/>
    </row>
    <row r="22" spans="3:8" x14ac:dyDescent="0.25">
      <c r="C22" s="2"/>
      <c r="D22" s="2"/>
      <c r="E22" s="2"/>
      <c r="F22" s="2"/>
      <c r="G22" s="2"/>
      <c r="H22" s="2"/>
    </row>
    <row r="23" spans="3:8" x14ac:dyDescent="0.25">
      <c r="C23" s="2"/>
      <c r="D23" s="2"/>
      <c r="E23" s="2"/>
      <c r="F23" s="2"/>
      <c r="G23" s="2"/>
      <c r="H23" s="2"/>
    </row>
    <row r="24" spans="3:8" x14ac:dyDescent="0.25">
      <c r="C24" s="2" t="s">
        <v>9</v>
      </c>
      <c r="D24" s="5">
        <f>SUM(D9:D23)</f>
        <v>27300</v>
      </c>
      <c r="E24" s="5">
        <f>SUM(E9:E23)</f>
        <v>22900</v>
      </c>
      <c r="F24" s="2" t="s">
        <v>9</v>
      </c>
      <c r="G24" s="5">
        <f>SUM(G9:G22)</f>
        <v>27301</v>
      </c>
      <c r="H24" s="5">
        <f>SUM(H9:H22)</f>
        <v>22900</v>
      </c>
    </row>
    <row r="25" spans="3:8" x14ac:dyDescent="0.25">
      <c r="H25" s="1">
        <f>+H24-E24</f>
        <v>0</v>
      </c>
    </row>
    <row r="27" spans="3:8" x14ac:dyDescent="0.25">
      <c r="C27" t="s">
        <v>41</v>
      </c>
    </row>
    <row r="28" spans="3:8" x14ac:dyDescent="0.25">
      <c r="C28" t="s">
        <v>37</v>
      </c>
    </row>
    <row r="29" spans="3:8" x14ac:dyDescent="0.25">
      <c r="C29" t="s">
        <v>38</v>
      </c>
    </row>
    <row r="30" spans="3:8" x14ac:dyDescent="0.25">
      <c r="C30" t="s">
        <v>39</v>
      </c>
    </row>
    <row r="31" spans="3:8" x14ac:dyDescent="0.25">
      <c r="C31" t="s">
        <v>40</v>
      </c>
    </row>
    <row r="33" spans="3:9" x14ac:dyDescent="0.25">
      <c r="C33" t="s">
        <v>36</v>
      </c>
    </row>
    <row r="34" spans="3:9" x14ac:dyDescent="0.25">
      <c r="C34" t="s">
        <v>35</v>
      </c>
    </row>
    <row r="37" spans="3:9" x14ac:dyDescent="0.25">
      <c r="C37" s="2" t="s">
        <v>33</v>
      </c>
      <c r="D37" s="18" t="s">
        <v>27</v>
      </c>
      <c r="E37" s="3" t="s">
        <v>50</v>
      </c>
      <c r="F37" s="16" t="s">
        <v>9</v>
      </c>
    </row>
    <row r="38" spans="3:9" x14ac:dyDescent="0.25">
      <c r="C38" s="2" t="s">
        <v>19</v>
      </c>
      <c r="D38" s="17">
        <v>10000</v>
      </c>
      <c r="E38" s="5">
        <v>15000</v>
      </c>
      <c r="F38" s="17">
        <f>+D38+E38</f>
        <v>25000</v>
      </c>
    </row>
    <row r="39" spans="3:9" x14ac:dyDescent="0.25">
      <c r="C39" s="2" t="s">
        <v>20</v>
      </c>
      <c r="D39" s="17">
        <v>-4000</v>
      </c>
      <c r="E39" s="5">
        <v>-8000</v>
      </c>
      <c r="F39" s="17">
        <f t="shared" ref="F39:F42" si="0">+D39+E39</f>
        <v>-12000</v>
      </c>
    </row>
    <row r="40" spans="3:9" x14ac:dyDescent="0.25">
      <c r="C40" s="2" t="s">
        <v>21</v>
      </c>
      <c r="D40" s="17">
        <f>+D38+D39</f>
        <v>6000</v>
      </c>
      <c r="E40" s="5">
        <f>+E38+E39</f>
        <v>7000</v>
      </c>
      <c r="F40" s="17">
        <f t="shared" si="0"/>
        <v>13000</v>
      </c>
    </row>
    <row r="41" spans="3:9" x14ac:dyDescent="0.25">
      <c r="C41" s="6" t="s">
        <v>29</v>
      </c>
      <c r="D41" s="17">
        <v>-4000</v>
      </c>
      <c r="E41" s="2">
        <v>-3200</v>
      </c>
      <c r="F41" s="17">
        <f t="shared" si="0"/>
        <v>-7200</v>
      </c>
    </row>
    <row r="42" spans="3:9" x14ac:dyDescent="0.25">
      <c r="C42" s="13" t="s">
        <v>22</v>
      </c>
      <c r="D42" s="19"/>
      <c r="E42" s="2">
        <v>-900</v>
      </c>
      <c r="F42" s="17">
        <f t="shared" si="0"/>
        <v>-900</v>
      </c>
    </row>
    <row r="43" spans="3:9" x14ac:dyDescent="0.25">
      <c r="C43" s="2"/>
      <c r="D43" s="20"/>
      <c r="E43" s="2"/>
      <c r="F43" s="17"/>
      <c r="H43" s="2" t="s">
        <v>18</v>
      </c>
      <c r="I43" s="2"/>
    </row>
    <row r="44" spans="3:9" x14ac:dyDescent="0.25">
      <c r="C44" s="9" t="s">
        <v>42</v>
      </c>
      <c r="D44" s="17">
        <f>SUM(D40:D43)</f>
        <v>2000</v>
      </c>
      <c r="E44" s="5">
        <f>SUM(E40:E43)</f>
        <v>2900</v>
      </c>
      <c r="F44" s="17">
        <f t="shared" ref="F44:F46" si="1">+D44+E44</f>
        <v>4900</v>
      </c>
      <c r="H44" s="2" t="s">
        <v>30</v>
      </c>
      <c r="I44" s="5">
        <f>+H18</f>
        <v>4500</v>
      </c>
    </row>
    <row r="45" spans="3:9" x14ac:dyDescent="0.25">
      <c r="C45" s="2" t="s">
        <v>23</v>
      </c>
      <c r="D45" s="20">
        <f>-D44*0.34</f>
        <v>-680</v>
      </c>
      <c r="E45" s="2">
        <f>-E44*0.34</f>
        <v>-986.00000000000011</v>
      </c>
      <c r="F45" s="17">
        <f t="shared" si="1"/>
        <v>-1666</v>
      </c>
      <c r="H45" s="5" t="s">
        <v>25</v>
      </c>
      <c r="I45" s="5">
        <f>+E48</f>
        <v>2134</v>
      </c>
    </row>
    <row r="46" spans="3:9" x14ac:dyDescent="0.25">
      <c r="C46" s="9" t="s">
        <v>43</v>
      </c>
      <c r="D46" s="17">
        <f>+D44+D45</f>
        <v>1320</v>
      </c>
      <c r="E46" s="5">
        <f>+E44+E45</f>
        <v>1914</v>
      </c>
      <c r="F46" s="17">
        <f t="shared" si="1"/>
        <v>3234</v>
      </c>
      <c r="H46" s="5" t="s">
        <v>15</v>
      </c>
      <c r="I46" s="5">
        <f>-E48*0.25</f>
        <v>-533.5</v>
      </c>
    </row>
    <row r="47" spans="3:9" x14ac:dyDescent="0.25">
      <c r="C47" s="10" t="s">
        <v>44</v>
      </c>
      <c r="D47" s="17"/>
      <c r="E47" s="11">
        <v>220</v>
      </c>
      <c r="F47" s="17"/>
      <c r="H47" s="5" t="s">
        <v>31</v>
      </c>
      <c r="I47" s="5">
        <f>SUM(I44:I46)</f>
        <v>6100.5</v>
      </c>
    </row>
    <row r="48" spans="3:9" x14ac:dyDescent="0.25">
      <c r="C48" s="8" t="s">
        <v>45</v>
      </c>
      <c r="D48" s="17"/>
      <c r="E48" s="5">
        <f>+E46+E47</f>
        <v>2134</v>
      </c>
      <c r="F48" s="5"/>
    </row>
    <row r="49" spans="4:8" x14ac:dyDescent="0.25">
      <c r="D49" s="21"/>
    </row>
    <row r="50" spans="4:8" x14ac:dyDescent="0.25">
      <c r="H50" s="24" t="s">
        <v>54</v>
      </c>
    </row>
  </sheetData>
  <mergeCells count="1">
    <mergeCell ref="C6:H6"/>
  </mergeCells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61"/>
  <sheetViews>
    <sheetView tabSelected="1" topLeftCell="A22" workbookViewId="0">
      <selection activeCell="K40" sqref="K40"/>
    </sheetView>
  </sheetViews>
  <sheetFormatPr defaultRowHeight="15" x14ac:dyDescent="0.25"/>
  <cols>
    <col min="3" max="3" width="22.7109375" customWidth="1"/>
    <col min="6" max="6" width="23.5703125" customWidth="1"/>
  </cols>
  <sheetData>
    <row r="4" spans="3:8" x14ac:dyDescent="0.25">
      <c r="C4" s="7" t="s">
        <v>34</v>
      </c>
    </row>
    <row r="5" spans="3:8" x14ac:dyDescent="0.25">
      <c r="C5" s="22" t="s">
        <v>46</v>
      </c>
      <c r="D5" s="22"/>
      <c r="E5" s="22"/>
      <c r="F5" s="22"/>
      <c r="G5" s="22"/>
      <c r="H5" s="22"/>
    </row>
    <row r="6" spans="3:8" x14ac:dyDescent="0.25">
      <c r="C6" s="2" t="s">
        <v>0</v>
      </c>
      <c r="D6" s="3" t="s">
        <v>10</v>
      </c>
      <c r="E6" s="3" t="s">
        <v>11</v>
      </c>
      <c r="F6" s="2" t="s">
        <v>12</v>
      </c>
      <c r="G6" s="3" t="s">
        <v>10</v>
      </c>
      <c r="H6" s="3" t="s">
        <v>11</v>
      </c>
    </row>
    <row r="7" spans="3:8" x14ac:dyDescent="0.25">
      <c r="C7" s="2" t="s">
        <v>1</v>
      </c>
      <c r="D7" s="2"/>
      <c r="E7" s="2"/>
      <c r="F7" s="2" t="s">
        <v>1</v>
      </c>
      <c r="G7" s="2"/>
      <c r="H7" s="2"/>
    </row>
    <row r="8" spans="3:8" x14ac:dyDescent="0.25">
      <c r="C8" s="2" t="s">
        <v>2</v>
      </c>
      <c r="D8" s="4">
        <f>27000-16400+800</f>
        <v>11400</v>
      </c>
      <c r="E8" s="5">
        <v>8000</v>
      </c>
      <c r="F8" s="2" t="s">
        <v>13</v>
      </c>
      <c r="G8" s="5">
        <v>4000</v>
      </c>
      <c r="H8" s="5">
        <v>2000</v>
      </c>
    </row>
    <row r="9" spans="3:8" x14ac:dyDescent="0.25">
      <c r="C9" s="2"/>
      <c r="D9" s="2"/>
      <c r="E9" s="2"/>
      <c r="F9" s="2" t="s">
        <v>14</v>
      </c>
      <c r="G9" s="11">
        <v>1462</v>
      </c>
      <c r="H9" s="2">
        <v>500</v>
      </c>
    </row>
    <row r="10" spans="3:8" x14ac:dyDescent="0.25">
      <c r="C10" s="2"/>
      <c r="D10" s="2"/>
      <c r="E10" s="2"/>
      <c r="F10" s="2" t="s">
        <v>15</v>
      </c>
      <c r="G10" s="5">
        <f>-I28</f>
        <v>584.5</v>
      </c>
      <c r="H10" s="2">
        <v>900</v>
      </c>
    </row>
    <row r="11" spans="3:8" x14ac:dyDescent="0.25">
      <c r="C11" s="9" t="s">
        <v>47</v>
      </c>
      <c r="D11" s="11">
        <v>2500</v>
      </c>
      <c r="E11" s="2"/>
      <c r="F11" s="2"/>
      <c r="G11" s="5"/>
      <c r="H11" s="2"/>
    </row>
    <row r="12" spans="3:8" x14ac:dyDescent="0.25">
      <c r="C12" s="2"/>
      <c r="D12" s="2"/>
      <c r="E12" s="2"/>
      <c r="F12" s="2"/>
      <c r="G12" s="5"/>
      <c r="H12" s="2"/>
    </row>
    <row r="13" spans="3:8" x14ac:dyDescent="0.25">
      <c r="C13" s="2" t="s">
        <v>3</v>
      </c>
      <c r="D13" s="2"/>
      <c r="E13" s="2"/>
      <c r="F13" s="2"/>
      <c r="G13" s="2"/>
      <c r="H13" s="2"/>
    </row>
    <row r="14" spans="3:8" x14ac:dyDescent="0.25">
      <c r="C14" s="2" t="s">
        <v>4</v>
      </c>
      <c r="D14" s="5">
        <v>3000</v>
      </c>
      <c r="E14" s="5">
        <v>2000</v>
      </c>
      <c r="F14" s="2"/>
      <c r="G14" s="2"/>
      <c r="H14" s="2"/>
    </row>
    <row r="15" spans="3:8" x14ac:dyDescent="0.25">
      <c r="C15" s="2" t="s">
        <v>5</v>
      </c>
      <c r="D15" s="2"/>
      <c r="E15" s="2"/>
      <c r="F15" s="2" t="s">
        <v>16</v>
      </c>
      <c r="G15" s="2"/>
      <c r="H15" s="2"/>
    </row>
    <row r="16" spans="3:8" x14ac:dyDescent="0.25">
      <c r="C16" s="6" t="s">
        <v>6</v>
      </c>
      <c r="D16" s="5">
        <v>4000</v>
      </c>
      <c r="E16" s="5">
        <v>3000</v>
      </c>
      <c r="F16" s="2" t="s">
        <v>17</v>
      </c>
      <c r="G16" s="5">
        <v>15000</v>
      </c>
      <c r="H16" s="5">
        <v>15000</v>
      </c>
    </row>
    <row r="17" spans="3:13" x14ac:dyDescent="0.25">
      <c r="C17" s="6" t="s">
        <v>7</v>
      </c>
      <c r="D17" s="11"/>
      <c r="E17" s="5">
        <v>6000</v>
      </c>
      <c r="F17" s="2" t="s">
        <v>18</v>
      </c>
      <c r="G17" s="5">
        <f>+I29</f>
        <v>6253.5</v>
      </c>
      <c r="H17" s="5">
        <v>4500</v>
      </c>
    </row>
    <row r="18" spans="3:13" x14ac:dyDescent="0.25">
      <c r="C18" s="6" t="s">
        <v>8</v>
      </c>
      <c r="D18" s="12"/>
      <c r="E18" s="4">
        <f>-E17*0.4</f>
        <v>-2400</v>
      </c>
      <c r="F18" s="2"/>
      <c r="G18" s="2"/>
      <c r="H18" s="2"/>
    </row>
    <row r="19" spans="3:13" x14ac:dyDescent="0.25">
      <c r="C19" s="6" t="s">
        <v>26</v>
      </c>
      <c r="D19" s="4">
        <v>8000</v>
      </c>
      <c r="E19" s="4">
        <v>7000</v>
      </c>
      <c r="F19" s="2"/>
      <c r="G19" s="2"/>
      <c r="H19" s="2"/>
    </row>
    <row r="20" spans="3:13" x14ac:dyDescent="0.25">
      <c r="C20" s="6" t="s">
        <v>8</v>
      </c>
      <c r="D20" s="4">
        <f>-D19*0.2</f>
        <v>-1600</v>
      </c>
      <c r="E20" s="4">
        <f>-E19*0.1</f>
        <v>-700</v>
      </c>
      <c r="F20" s="2"/>
      <c r="G20" s="2"/>
      <c r="H20" s="2"/>
    </row>
    <row r="21" spans="3:13" x14ac:dyDescent="0.25">
      <c r="C21" s="2"/>
      <c r="D21" s="2"/>
      <c r="E21" s="2"/>
      <c r="F21" s="2"/>
      <c r="G21" s="2"/>
      <c r="H21" s="2"/>
    </row>
    <row r="22" spans="3:13" x14ac:dyDescent="0.25">
      <c r="C22" s="2"/>
      <c r="D22" s="2"/>
      <c r="E22" s="2"/>
      <c r="F22" s="2"/>
      <c r="G22" s="2"/>
      <c r="H22" s="2"/>
    </row>
    <row r="23" spans="3:13" x14ac:dyDescent="0.25">
      <c r="C23" s="2" t="s">
        <v>9</v>
      </c>
      <c r="D23" s="5">
        <f>SUM(D8:D22)</f>
        <v>27300</v>
      </c>
      <c r="E23" s="5">
        <f>SUM(E8:E22)</f>
        <v>22900</v>
      </c>
      <c r="F23" s="2" t="s">
        <v>9</v>
      </c>
      <c r="G23" s="5">
        <f>SUM(G8:G21)</f>
        <v>27300</v>
      </c>
      <c r="H23" s="5">
        <f>SUM(H8:H21)</f>
        <v>22900</v>
      </c>
    </row>
    <row r="24" spans="3:13" x14ac:dyDescent="0.25">
      <c r="H24" s="1">
        <f>+H23-E23</f>
        <v>0</v>
      </c>
    </row>
    <row r="25" spans="3:13" x14ac:dyDescent="0.25">
      <c r="H25" s="2" t="s">
        <v>18</v>
      </c>
      <c r="I25" s="2"/>
    </row>
    <row r="26" spans="3:13" x14ac:dyDescent="0.25">
      <c r="C26" s="2" t="s">
        <v>33</v>
      </c>
      <c r="D26" s="18" t="s">
        <v>27</v>
      </c>
      <c r="E26" s="3" t="s">
        <v>50</v>
      </c>
      <c r="F26" s="16" t="s">
        <v>9</v>
      </c>
      <c r="H26" s="2" t="s">
        <v>30</v>
      </c>
      <c r="I26" s="5">
        <f>+H17</f>
        <v>4500</v>
      </c>
    </row>
    <row r="27" spans="3:13" x14ac:dyDescent="0.25">
      <c r="C27" s="2" t="s">
        <v>19</v>
      </c>
      <c r="D27" s="17">
        <v>10000</v>
      </c>
      <c r="E27" s="5">
        <v>15000</v>
      </c>
      <c r="F27" s="17">
        <f>+D27+E27</f>
        <v>25000</v>
      </c>
      <c r="H27" s="5" t="s">
        <v>25</v>
      </c>
      <c r="I27" s="5">
        <f>+E37</f>
        <v>2338</v>
      </c>
    </row>
    <row r="28" spans="3:13" x14ac:dyDescent="0.25">
      <c r="C28" s="2" t="s">
        <v>20</v>
      </c>
      <c r="D28" s="17">
        <v>-4000</v>
      </c>
      <c r="E28" s="5">
        <v>-8000</v>
      </c>
      <c r="F28" s="17">
        <f t="shared" ref="F28:F35" si="0">+D28+E28</f>
        <v>-12000</v>
      </c>
      <c r="H28" s="5" t="s">
        <v>15</v>
      </c>
      <c r="I28" s="5">
        <f>-E37*0.25</f>
        <v>-584.5</v>
      </c>
    </row>
    <row r="29" spans="3:13" x14ac:dyDescent="0.25">
      <c r="C29" s="2" t="s">
        <v>21</v>
      </c>
      <c r="D29" s="17">
        <f>+D27+D28</f>
        <v>6000</v>
      </c>
      <c r="E29" s="5">
        <f>+E27+E28</f>
        <v>7000</v>
      </c>
      <c r="F29" s="17">
        <f t="shared" si="0"/>
        <v>13000</v>
      </c>
      <c r="H29" s="5" t="s">
        <v>31</v>
      </c>
      <c r="I29" s="5">
        <f>SUM(I26:I28)</f>
        <v>6253.5</v>
      </c>
    </row>
    <row r="30" spans="3:13" x14ac:dyDescent="0.25">
      <c r="C30" s="6" t="s">
        <v>29</v>
      </c>
      <c r="D30" s="17">
        <v>-4000</v>
      </c>
      <c r="E30" s="2">
        <v>-3200</v>
      </c>
      <c r="F30" s="17">
        <f t="shared" si="0"/>
        <v>-7200</v>
      </c>
    </row>
    <row r="31" spans="3:13" x14ac:dyDescent="0.25">
      <c r="C31" s="13" t="s">
        <v>22</v>
      </c>
      <c r="D31" s="19"/>
      <c r="E31" s="2">
        <v>-900</v>
      </c>
      <c r="F31" s="17">
        <f t="shared" si="0"/>
        <v>-900</v>
      </c>
      <c r="I31" s="14" t="s">
        <v>48</v>
      </c>
      <c r="J31" t="s">
        <v>52</v>
      </c>
    </row>
    <row r="32" spans="3:13" x14ac:dyDescent="0.25">
      <c r="C32" s="2"/>
      <c r="D32" s="20"/>
      <c r="E32" s="2"/>
      <c r="F32" s="17"/>
      <c r="I32" s="14" t="s">
        <v>49</v>
      </c>
      <c r="J32" t="s">
        <v>53</v>
      </c>
      <c r="M32">
        <v>600</v>
      </c>
    </row>
    <row r="33" spans="3:14" x14ac:dyDescent="0.25">
      <c r="C33" s="9" t="s">
        <v>42</v>
      </c>
      <c r="D33" s="17">
        <f>SUM(D29:D32)</f>
        <v>2000</v>
      </c>
      <c r="E33" s="5">
        <f>SUM(E29:E32)</f>
        <v>2900</v>
      </c>
      <c r="F33" s="17">
        <f t="shared" si="0"/>
        <v>4900</v>
      </c>
    </row>
    <row r="34" spans="3:14" x14ac:dyDescent="0.25">
      <c r="C34" s="2" t="s">
        <v>23</v>
      </c>
      <c r="D34" s="20">
        <v>-476</v>
      </c>
      <c r="E34" s="2">
        <f>-E33*0.34</f>
        <v>-986.00000000000011</v>
      </c>
      <c r="F34" s="15">
        <f t="shared" si="0"/>
        <v>-1462</v>
      </c>
      <c r="H34" s="23" t="s">
        <v>51</v>
      </c>
      <c r="I34" s="23"/>
      <c r="J34" s="23"/>
      <c r="K34" s="23"/>
      <c r="L34" s="23"/>
      <c r="M34" s="23"/>
      <c r="N34" s="23"/>
    </row>
    <row r="35" spans="3:14" x14ac:dyDescent="0.25">
      <c r="C35" s="9" t="s">
        <v>43</v>
      </c>
      <c r="D35" s="17">
        <f>+D33+D34</f>
        <v>1524</v>
      </c>
      <c r="E35" s="5">
        <f>+E33+E34</f>
        <v>1914</v>
      </c>
      <c r="F35" s="17">
        <f t="shared" si="0"/>
        <v>3438</v>
      </c>
    </row>
    <row r="36" spans="3:14" x14ac:dyDescent="0.25">
      <c r="C36" s="10" t="s">
        <v>44</v>
      </c>
      <c r="D36" s="17"/>
      <c r="E36" s="11">
        <f>+D35-1100</f>
        <v>424</v>
      </c>
      <c r="F36" s="17"/>
    </row>
    <row r="37" spans="3:14" x14ac:dyDescent="0.25">
      <c r="C37" s="8" t="s">
        <v>45</v>
      </c>
      <c r="D37" s="17"/>
      <c r="E37" s="5">
        <f>+E35+E36</f>
        <v>2338</v>
      </c>
      <c r="F37" s="5"/>
    </row>
    <row r="39" spans="3:14" x14ac:dyDescent="0.25">
      <c r="C39" t="s">
        <v>41</v>
      </c>
    </row>
    <row r="40" spans="3:14" x14ac:dyDescent="0.25">
      <c r="C40" t="s">
        <v>37</v>
      </c>
    </row>
    <row r="41" spans="3:14" x14ac:dyDescent="0.25">
      <c r="C41" t="s">
        <v>38</v>
      </c>
    </row>
    <row r="42" spans="3:14" x14ac:dyDescent="0.25">
      <c r="C42" t="s">
        <v>39</v>
      </c>
    </row>
    <row r="43" spans="3:14" x14ac:dyDescent="0.25">
      <c r="C43" t="s">
        <v>40</v>
      </c>
    </row>
    <row r="45" spans="3:14" x14ac:dyDescent="0.25">
      <c r="C45" t="s">
        <v>36</v>
      </c>
    </row>
    <row r="46" spans="3:14" x14ac:dyDescent="0.25">
      <c r="C46" t="s">
        <v>35</v>
      </c>
    </row>
    <row r="49" spans="3:9" x14ac:dyDescent="0.25">
      <c r="C49" s="2" t="s">
        <v>33</v>
      </c>
      <c r="D49" s="18" t="s">
        <v>27</v>
      </c>
      <c r="E49" s="3" t="s">
        <v>50</v>
      </c>
      <c r="F49" s="16" t="s">
        <v>9</v>
      </c>
    </row>
    <row r="50" spans="3:9" x14ac:dyDescent="0.25">
      <c r="C50" s="2" t="s">
        <v>19</v>
      </c>
      <c r="D50" s="17">
        <v>10000</v>
      </c>
      <c r="E50" s="5">
        <v>15000</v>
      </c>
      <c r="F50" s="17">
        <f>+D50+E50</f>
        <v>25000</v>
      </c>
    </row>
    <row r="51" spans="3:9" x14ac:dyDescent="0.25">
      <c r="C51" s="2" t="s">
        <v>20</v>
      </c>
      <c r="D51" s="17">
        <v>-4000</v>
      </c>
      <c r="E51" s="5">
        <v>-8000</v>
      </c>
      <c r="F51" s="17">
        <f t="shared" ref="F51:F54" si="1">+D51+E51</f>
        <v>-12000</v>
      </c>
    </row>
    <row r="52" spans="3:9" x14ac:dyDescent="0.25">
      <c r="C52" s="2" t="s">
        <v>21</v>
      </c>
      <c r="D52" s="17">
        <f>+D50+D51</f>
        <v>6000</v>
      </c>
      <c r="E52" s="5">
        <f>+E50+E51</f>
        <v>7000</v>
      </c>
      <c r="F52" s="17">
        <f t="shared" si="1"/>
        <v>13000</v>
      </c>
    </row>
    <row r="53" spans="3:9" x14ac:dyDescent="0.25">
      <c r="C53" s="6" t="s">
        <v>29</v>
      </c>
      <c r="D53" s="17">
        <v>-4000</v>
      </c>
      <c r="E53" s="2">
        <v>-3200</v>
      </c>
      <c r="F53" s="17">
        <f t="shared" si="1"/>
        <v>-7200</v>
      </c>
    </row>
    <row r="54" spans="3:9" x14ac:dyDescent="0.25">
      <c r="C54" s="13" t="s">
        <v>22</v>
      </c>
      <c r="D54" s="19"/>
      <c r="E54" s="2">
        <v>-900</v>
      </c>
      <c r="F54" s="17">
        <f t="shared" si="1"/>
        <v>-900</v>
      </c>
    </row>
    <row r="55" spans="3:9" x14ac:dyDescent="0.25">
      <c r="C55" s="2"/>
      <c r="D55" s="20"/>
      <c r="E55" s="2"/>
      <c r="F55" s="17"/>
      <c r="H55" s="2" t="s">
        <v>18</v>
      </c>
      <c r="I55" s="2"/>
    </row>
    <row r="56" spans="3:9" x14ac:dyDescent="0.25">
      <c r="C56" s="9" t="s">
        <v>42</v>
      </c>
      <c r="D56" s="17">
        <f>SUM(D52:D55)</f>
        <v>2000</v>
      </c>
      <c r="E56" s="5">
        <f>SUM(E52:E55)</f>
        <v>2900</v>
      </c>
      <c r="F56" s="17">
        <f t="shared" ref="F56:F58" si="2">+D56+E56</f>
        <v>4900</v>
      </c>
      <c r="H56" s="2" t="s">
        <v>30</v>
      </c>
      <c r="I56" s="5">
        <f>+H17</f>
        <v>4500</v>
      </c>
    </row>
    <row r="57" spans="3:9" x14ac:dyDescent="0.25">
      <c r="C57" s="2" t="s">
        <v>23</v>
      </c>
      <c r="D57" s="20">
        <f>-D56*0.34</f>
        <v>-680</v>
      </c>
      <c r="E57" s="2">
        <f>-E56*0.34</f>
        <v>-986.00000000000011</v>
      </c>
      <c r="F57" s="17">
        <f t="shared" si="2"/>
        <v>-1666</v>
      </c>
      <c r="H57" s="5" t="s">
        <v>25</v>
      </c>
      <c r="I57" s="5">
        <f>+E60</f>
        <v>2134</v>
      </c>
    </row>
    <row r="58" spans="3:9" x14ac:dyDescent="0.25">
      <c r="C58" s="9" t="s">
        <v>43</v>
      </c>
      <c r="D58" s="17">
        <f>+D56+D57</f>
        <v>1320</v>
      </c>
      <c r="E58" s="5">
        <f>+E56+E57</f>
        <v>1914</v>
      </c>
      <c r="F58" s="17">
        <f t="shared" si="2"/>
        <v>3234</v>
      </c>
      <c r="H58" s="5" t="s">
        <v>15</v>
      </c>
      <c r="I58" s="5">
        <f>-E60*0.25</f>
        <v>-533.5</v>
      </c>
    </row>
    <row r="59" spans="3:9" x14ac:dyDescent="0.25">
      <c r="C59" s="10" t="s">
        <v>44</v>
      </c>
      <c r="D59" s="17"/>
      <c r="E59" s="11">
        <v>220</v>
      </c>
      <c r="F59" s="17"/>
      <c r="H59" s="5" t="s">
        <v>31</v>
      </c>
      <c r="I59" s="5">
        <f>SUM(I56:I58)</f>
        <v>6100.5</v>
      </c>
    </row>
    <row r="60" spans="3:9" x14ac:dyDescent="0.25">
      <c r="C60" s="8" t="s">
        <v>45</v>
      </c>
      <c r="D60" s="17"/>
      <c r="E60" s="5">
        <f>+E58+E59</f>
        <v>2134</v>
      </c>
      <c r="F60" s="5"/>
    </row>
    <row r="61" spans="3:9" x14ac:dyDescent="0.25">
      <c r="D61" s="21"/>
    </row>
  </sheetData>
  <mergeCells count="1">
    <mergeCell ref="C5:H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versão com exclusão deprec  IR</vt:lpstr>
      <vt:lpstr>VERSÃO com manutenção deprec IR</vt:lpstr>
    </vt:vector>
  </TitlesOfParts>
  <Company>USP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maisorib</dc:creator>
  <cp:lastModifiedBy>Maisa de Souza Ribeiro</cp:lastModifiedBy>
  <dcterms:created xsi:type="dcterms:W3CDTF">2013-08-27T17:37:30Z</dcterms:created>
  <dcterms:modified xsi:type="dcterms:W3CDTF">2022-05-02T23:58:32Z</dcterms:modified>
</cp:coreProperties>
</file>