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sa\Dropbox\2022\Teoria da Contabilidade\1_Introdução à Teoria\"/>
    </mc:Choice>
  </mc:AlternateContent>
  <bookViews>
    <workbookView xWindow="0" yWindow="0" windowWidth="19080" windowHeight="628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Q30" i="1"/>
  <c r="N30" i="1"/>
  <c r="U29" i="1"/>
  <c r="T29" i="1"/>
  <c r="T30" i="1" s="1"/>
  <c r="R28" i="1"/>
  <c r="R27" i="1"/>
  <c r="S27" i="1" s="1"/>
  <c r="N47" i="1"/>
  <c r="T49" i="1" s="1"/>
  <c r="P46" i="1"/>
  <c r="P45" i="1"/>
  <c r="Q40" i="1"/>
  <c r="N40" i="1"/>
  <c r="U39" i="1"/>
  <c r="T39" i="1"/>
  <c r="V39" i="1" s="1"/>
  <c r="V40" i="1" s="1"/>
  <c r="R38" i="1"/>
  <c r="S38" i="1" s="1"/>
  <c r="R37" i="1"/>
  <c r="S37" i="1" s="1"/>
  <c r="P36" i="1"/>
  <c r="P35" i="1"/>
  <c r="I7" i="1"/>
  <c r="P40" i="1" l="1"/>
  <c r="T40" i="1"/>
  <c r="P47" i="1"/>
  <c r="O47" i="1" s="1"/>
  <c r="R48" i="1" s="1"/>
  <c r="S48" i="1" s="1"/>
  <c r="F38" i="1" s="1"/>
  <c r="S40" i="1"/>
  <c r="G38" i="1" s="1"/>
  <c r="Q10" i="1"/>
  <c r="P8" i="1"/>
  <c r="P9" i="1"/>
  <c r="Q20" i="1"/>
  <c r="N20" i="1"/>
  <c r="T19" i="1"/>
  <c r="T20" i="1" s="1"/>
  <c r="R18" i="1"/>
  <c r="S18" i="1" s="1"/>
  <c r="R17" i="1"/>
  <c r="S17" i="1" s="1"/>
  <c r="P26" i="1"/>
  <c r="P25" i="1"/>
  <c r="P30" i="1" s="1"/>
  <c r="U19" i="1"/>
  <c r="P16" i="1"/>
  <c r="P15" i="1"/>
  <c r="F36" i="1"/>
  <c r="G36" i="1"/>
  <c r="G40" i="1" l="1"/>
  <c r="F40" i="1"/>
  <c r="U49" i="1"/>
  <c r="V49" i="1" s="1"/>
  <c r="P10" i="1"/>
  <c r="V19" i="1"/>
  <c r="V20" i="1" s="1"/>
  <c r="G29" i="1" s="1"/>
  <c r="P20" i="1"/>
  <c r="S20" i="1"/>
  <c r="G47" i="1" s="1"/>
  <c r="G48" i="1" s="1"/>
  <c r="G49" i="1" l="1"/>
  <c r="J10" i="1" s="1"/>
  <c r="J9" i="1"/>
  <c r="V29" i="1"/>
  <c r="F29" i="1" l="1"/>
  <c r="V30" i="1"/>
  <c r="J29" i="1"/>
  <c r="J31" i="1" s="1"/>
  <c r="S28" i="1"/>
  <c r="F47" i="1" l="1"/>
  <c r="F48" i="1" s="1"/>
  <c r="I9" i="1" s="1"/>
  <c r="S30" i="1"/>
  <c r="F49" i="1" l="1"/>
  <c r="I10" i="1" s="1"/>
  <c r="J36" i="1" s="1"/>
  <c r="J35" i="1" l="1"/>
  <c r="I29" i="1"/>
  <c r="I31" i="1" s="1"/>
  <c r="J37" i="1"/>
</calcChain>
</file>

<file path=xl/sharedStrings.xml><?xml version="1.0" encoding="utf-8"?>
<sst xmlns="http://schemas.openxmlformats.org/spreadsheetml/2006/main" count="147" uniqueCount="89">
  <si>
    <t>ATIVO</t>
  </si>
  <si>
    <t>PASSIVO</t>
  </si>
  <si>
    <t>CIRCULANTE</t>
  </si>
  <si>
    <t>Cxa e Equivalentes</t>
  </si>
  <si>
    <t>Clientes</t>
  </si>
  <si>
    <t>Estoques</t>
  </si>
  <si>
    <t>NÃO CIRCULANTE</t>
  </si>
  <si>
    <t>IMOBILIZADO</t>
  </si>
  <si>
    <t>INVESTIMENTOS</t>
  </si>
  <si>
    <t>Empréstimos de empresas americanas</t>
  </si>
  <si>
    <t>Contas a pagar</t>
  </si>
  <si>
    <t>Dividendos</t>
  </si>
  <si>
    <t>PATRIMÔNIO LÍQUIDO</t>
  </si>
  <si>
    <t>Capital</t>
  </si>
  <si>
    <t>Reservas de Lucros</t>
  </si>
  <si>
    <t>EXIGÍVEL A LONPO PRAZO</t>
  </si>
  <si>
    <t>TOTAIS</t>
  </si>
  <si>
    <t>Imóveis mantidos para aluguel</t>
  </si>
  <si>
    <t>PROPRIEDADES PARA INVESTIMENTOS</t>
  </si>
  <si>
    <t>Demonstração de Resultados do Exercício</t>
  </si>
  <si>
    <t>Receita Bruta</t>
  </si>
  <si>
    <t>Impostos sobre vendas</t>
  </si>
  <si>
    <t>Receita Líquida</t>
  </si>
  <si>
    <t>Custo do Produto Vendido</t>
  </si>
  <si>
    <t>Lucro Bruto</t>
  </si>
  <si>
    <t>Despesas Gerais</t>
  </si>
  <si>
    <t>Administrativas</t>
  </si>
  <si>
    <t>Vendas</t>
  </si>
  <si>
    <t>Receitas financeiras</t>
  </si>
  <si>
    <t>Despesas financeiras</t>
  </si>
  <si>
    <t>LAIR/CSLL</t>
  </si>
  <si>
    <t>PIR/CSLL</t>
  </si>
  <si>
    <t>LL</t>
  </si>
  <si>
    <t>Impostos</t>
  </si>
  <si>
    <t>ENTRADAS</t>
  </si>
  <si>
    <t>DATA</t>
  </si>
  <si>
    <t>QTDE</t>
  </si>
  <si>
    <t>UNIT</t>
  </si>
  <si>
    <t>TOTAL</t>
  </si>
  <si>
    <t>SAÍDAS</t>
  </si>
  <si>
    <t>02.03.21</t>
  </si>
  <si>
    <t>BALANÇO PATRIMONIAL - produção de alimentos</t>
  </si>
  <si>
    <t>REP</t>
  </si>
  <si>
    <t>Resultado de equivalência patrimonial - REP</t>
  </si>
  <si>
    <t>-Cliente A</t>
  </si>
  <si>
    <t>-Cliente B</t>
  </si>
  <si>
    <t>-Material de escritório</t>
  </si>
  <si>
    <t>-Matéria-prima</t>
  </si>
  <si>
    <t>INTANGÍVEL</t>
  </si>
  <si>
    <t>-acionistas brasileiros</t>
  </si>
  <si>
    <t>-acionistas americanos</t>
  </si>
  <si>
    <t>-Reserva Legal</t>
  </si>
  <si>
    <t>-Reserva Estatutária</t>
  </si>
  <si>
    <t>-Reserva para Contingências</t>
  </si>
  <si>
    <t>-Reserva para Expansão</t>
  </si>
  <si>
    <t>SI</t>
  </si>
  <si>
    <t>SF</t>
  </si>
  <si>
    <t>02.03.22</t>
  </si>
  <si>
    <t>-Imobilizados em máquinas e equipamentos</t>
  </si>
  <si>
    <t>Controle de estoques de matéria-prima 2021</t>
  </si>
  <si>
    <t>Controle de estoques de matéria-prima 2022</t>
  </si>
  <si>
    <t>-Imóveis mantidos para uso nas operações</t>
  </si>
  <si>
    <t>Controle de estoques de material escritório 2021</t>
  </si>
  <si>
    <t>Segundo a legislação fiscal, a base de cálculo do IR/CSLL não deve incluir o Resultado da Equivalência Patrimonial.</t>
  </si>
  <si>
    <t>Considerando que as informações contábeis devem ser dotadas das características fundamentais "relevância" e fidedignidade, qual conteúdo destas DFs</t>
  </si>
  <si>
    <t>merece destaque/reformulação? Por que?</t>
  </si>
  <si>
    <t>-Mão-de-obra</t>
  </si>
  <si>
    <t>Controle de estoques de material escritório 2022</t>
  </si>
  <si>
    <t>10.09.22</t>
  </si>
  <si>
    <t>16.11.22</t>
  </si>
  <si>
    <t>05.05.21</t>
  </si>
  <si>
    <t>06.10.21</t>
  </si>
  <si>
    <t>05.06.21</t>
  </si>
  <si>
    <t>06.12.21</t>
  </si>
  <si>
    <t>10.04.22</t>
  </si>
  <si>
    <t>16.08.22</t>
  </si>
  <si>
    <t>31.12.22</t>
  </si>
  <si>
    <t>31.12.21</t>
  </si>
  <si>
    <t>Dem_ReservasLucros</t>
  </si>
  <si>
    <t>TI de ponta na área financeira</t>
  </si>
  <si>
    <t>Área de risco político</t>
  </si>
  <si>
    <t>Fornecedores de estoques - área econômica instável</t>
  </si>
  <si>
    <t>Empréstimos Instituição de área de risco político</t>
  </si>
  <si>
    <t>-acionistas vizinho à área de risco</t>
  </si>
  <si>
    <t>Marcas e patentes</t>
  </si>
  <si>
    <t>-Empresa em área de risco político - MEP</t>
  </si>
  <si>
    <t>-Empresa TI de ponta na área financeira - MEP</t>
  </si>
  <si>
    <t>-Diversos Clientes - 80% em país emergente com forte intervenção governamental</t>
  </si>
  <si>
    <t>Perdas em clientes de país emergente em 50% do saldo inicial, já registrado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</si>
</sst>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quotePrefix="1" applyBorder="1"/>
    <xf numFmtId="3" fontId="0" fillId="0" borderId="1" xfId="0" applyNumberFormat="1" applyBorder="1"/>
    <xf numFmtId="3" fontId="0" fillId="0" borderId="0" xfId="0" applyNumberFormat="1"/>
    <xf numFmtId="164" fontId="0" fillId="0" borderId="1" xfId="1" applyNumberFormat="1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1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quotePrefix="1" applyFont="1" applyBorder="1"/>
    <xf numFmtId="4" fontId="0" fillId="0" borderId="1" xfId="0" applyNumberFormat="1" applyBorder="1"/>
    <xf numFmtId="43" fontId="0" fillId="0" borderId="1" xfId="1" applyNumberFormat="1" applyFont="1" applyBorder="1"/>
    <xf numFmtId="2" fontId="0" fillId="0" borderId="1" xfId="0" applyNumberFormat="1" applyBorder="1"/>
    <xf numFmtId="0" fontId="0" fillId="0" borderId="1" xfId="0" applyFill="1" applyBorder="1"/>
    <xf numFmtId="0" fontId="3" fillId="0" borderId="1" xfId="0" applyFont="1" applyBorder="1"/>
    <xf numFmtId="0" fontId="0" fillId="0" borderId="5" xfId="0" quotePrefix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quotePrefix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V51"/>
  <sheetViews>
    <sheetView showGridLines="0" tabSelected="1" topLeftCell="F1" workbookViewId="0">
      <selection activeCell="L3" sqref="L3"/>
    </sheetView>
  </sheetViews>
  <sheetFormatPr defaultRowHeight="15" x14ac:dyDescent="0.25"/>
  <cols>
    <col min="5" max="5" width="44.7109375" customWidth="1"/>
    <col min="6" max="6" width="10.7109375" bestFit="1" customWidth="1"/>
    <col min="7" max="7" width="10.5703125" bestFit="1" customWidth="1"/>
    <col min="8" max="8" width="48.42578125" customWidth="1"/>
    <col min="13" max="13" width="13.28515625" bestFit="1" customWidth="1"/>
    <col min="14" max="15" width="9.28515625" bestFit="1" customWidth="1"/>
    <col min="16" max="16" width="13.28515625" bestFit="1" customWidth="1"/>
    <col min="17" max="17" width="9.5703125" bestFit="1" customWidth="1"/>
    <col min="18" max="18" width="9.28515625" bestFit="1" customWidth="1"/>
    <col min="19" max="19" width="11.5703125" bestFit="1" customWidth="1"/>
  </cols>
  <sheetData>
    <row r="2" spans="5:22" x14ac:dyDescent="0.25">
      <c r="Q2" s="6"/>
    </row>
    <row r="3" spans="5:22" x14ac:dyDescent="0.25">
      <c r="E3" s="27" t="s">
        <v>41</v>
      </c>
      <c r="F3" s="27"/>
      <c r="G3" s="27"/>
      <c r="H3" s="27"/>
      <c r="I3" s="27"/>
      <c r="J3" s="27"/>
      <c r="M3" t="s">
        <v>63</v>
      </c>
    </row>
    <row r="4" spans="5:22" x14ac:dyDescent="0.25">
      <c r="E4" s="2" t="s">
        <v>0</v>
      </c>
      <c r="F4" s="1" t="s">
        <v>76</v>
      </c>
      <c r="G4" s="1" t="s">
        <v>77</v>
      </c>
      <c r="H4" s="2" t="s">
        <v>1</v>
      </c>
      <c r="I4" s="21" t="s">
        <v>76</v>
      </c>
      <c r="J4" s="21" t="s">
        <v>77</v>
      </c>
    </row>
    <row r="5" spans="5:22" x14ac:dyDescent="0.25">
      <c r="E5" s="2" t="s">
        <v>2</v>
      </c>
      <c r="F5" s="2"/>
      <c r="G5" s="2"/>
      <c r="H5" s="2" t="s">
        <v>2</v>
      </c>
      <c r="I5" s="2"/>
      <c r="J5" s="2"/>
      <c r="M5" t="s">
        <v>88</v>
      </c>
    </row>
    <row r="6" spans="5:22" x14ac:dyDescent="0.25">
      <c r="E6" s="3" t="s">
        <v>3</v>
      </c>
      <c r="F6" s="5">
        <f>100000-53789+20000-18721+54810</f>
        <v>102300</v>
      </c>
      <c r="G6" s="5">
        <f>54100-20200+73386-24100+51020</f>
        <v>134206</v>
      </c>
      <c r="H6" s="3" t="s">
        <v>81</v>
      </c>
      <c r="I6" s="5">
        <v>15000</v>
      </c>
      <c r="J6" s="5">
        <v>20000</v>
      </c>
    </row>
    <row r="7" spans="5:22" x14ac:dyDescent="0.25">
      <c r="E7" s="2" t="s">
        <v>4</v>
      </c>
      <c r="F7" s="3"/>
      <c r="G7" s="3"/>
      <c r="H7" s="3" t="s">
        <v>9</v>
      </c>
      <c r="I7" s="5">
        <f>50000+97789</f>
        <v>147789</v>
      </c>
      <c r="J7" s="5">
        <v>46100</v>
      </c>
      <c r="M7" s="23" t="s">
        <v>42</v>
      </c>
      <c r="N7" s="24"/>
      <c r="O7" s="25"/>
      <c r="P7" s="3">
        <v>2021</v>
      </c>
      <c r="Q7" s="3">
        <v>2020</v>
      </c>
    </row>
    <row r="8" spans="5:22" x14ac:dyDescent="0.25">
      <c r="E8" s="4" t="s">
        <v>44</v>
      </c>
      <c r="F8" s="5">
        <v>6000</v>
      </c>
      <c r="G8" s="5">
        <v>7500</v>
      </c>
      <c r="H8" s="3" t="s">
        <v>10</v>
      </c>
      <c r="I8" s="5">
        <v>25000</v>
      </c>
      <c r="J8" s="5">
        <v>20000</v>
      </c>
      <c r="M8" s="23" t="s">
        <v>80</v>
      </c>
      <c r="N8" s="24"/>
      <c r="O8" s="25"/>
      <c r="P8" s="5">
        <f>-G16+F16</f>
        <v>-35000</v>
      </c>
      <c r="Q8" s="5">
        <v>15000</v>
      </c>
    </row>
    <row r="9" spans="5:22" x14ac:dyDescent="0.25">
      <c r="E9" s="4" t="s">
        <v>45</v>
      </c>
      <c r="F9" s="5">
        <v>4500</v>
      </c>
      <c r="G9" s="5">
        <v>8100</v>
      </c>
      <c r="H9" s="18" t="s">
        <v>33</v>
      </c>
      <c r="I9" s="5">
        <f>-F48</f>
        <v>9788.4210526315819</v>
      </c>
      <c r="J9" s="5">
        <f>-G48</f>
        <v>67048</v>
      </c>
      <c r="M9" s="23" t="s">
        <v>79</v>
      </c>
      <c r="N9" s="24"/>
      <c r="O9" s="25"/>
      <c r="P9" s="5">
        <f>+F17-G17</f>
        <v>10000</v>
      </c>
      <c r="Q9" s="5">
        <v>5000</v>
      </c>
    </row>
    <row r="10" spans="5:22" ht="30" x14ac:dyDescent="0.25">
      <c r="E10" s="26" t="s">
        <v>87</v>
      </c>
      <c r="F10" s="5">
        <v>1300</v>
      </c>
      <c r="G10" s="5">
        <v>1500</v>
      </c>
      <c r="H10" s="3" t="s">
        <v>11</v>
      </c>
      <c r="I10" s="5">
        <f>+F49*0.25</f>
        <v>4750.2631578947385</v>
      </c>
      <c r="J10" s="5">
        <f>+G49*0.25</f>
        <v>32538</v>
      </c>
      <c r="M10" s="23"/>
      <c r="N10" s="24"/>
      <c r="O10" s="25"/>
      <c r="P10" s="5">
        <f>SUM(P8:P9)</f>
        <v>-25000</v>
      </c>
      <c r="Q10" s="5">
        <f>+Q8+Q9</f>
        <v>20000</v>
      </c>
    </row>
    <row r="11" spans="5:22" x14ac:dyDescent="0.25">
      <c r="E11" s="2" t="s">
        <v>5</v>
      </c>
      <c r="F11" s="5"/>
      <c r="G11" s="5"/>
      <c r="H11" s="3"/>
      <c r="I11" s="3"/>
      <c r="J11" s="3"/>
    </row>
    <row r="12" spans="5:22" x14ac:dyDescent="0.25">
      <c r="E12" s="4" t="s">
        <v>46</v>
      </c>
      <c r="F12" s="5">
        <v>1190</v>
      </c>
      <c r="G12" s="5">
        <v>780</v>
      </c>
      <c r="H12" s="3"/>
      <c r="I12" s="3"/>
      <c r="J12" s="3"/>
      <c r="M12" t="s">
        <v>62</v>
      </c>
    </row>
    <row r="13" spans="5:22" x14ac:dyDescent="0.25">
      <c r="E13" s="4" t="s">
        <v>47</v>
      </c>
      <c r="F13" s="5">
        <v>93789</v>
      </c>
      <c r="G13" s="5">
        <v>35100</v>
      </c>
      <c r="H13" s="18"/>
      <c r="I13" s="5"/>
      <c r="J13" s="5"/>
      <c r="M13" s="11" t="s">
        <v>34</v>
      </c>
      <c r="N13" s="12"/>
      <c r="O13" s="12"/>
      <c r="P13" s="13"/>
      <c r="Q13" s="11" t="s">
        <v>39</v>
      </c>
      <c r="R13" s="12"/>
      <c r="S13" s="13"/>
      <c r="T13" s="11" t="s">
        <v>38</v>
      </c>
      <c r="U13" s="12"/>
      <c r="V13" s="13"/>
    </row>
    <row r="14" spans="5:22" x14ac:dyDescent="0.25">
      <c r="E14" s="2" t="s">
        <v>6</v>
      </c>
      <c r="F14" s="3"/>
      <c r="G14" s="3"/>
      <c r="H14" s="2" t="s">
        <v>15</v>
      </c>
      <c r="I14" s="3"/>
      <c r="J14" s="3"/>
      <c r="M14" s="3" t="s">
        <v>35</v>
      </c>
      <c r="N14" s="3" t="s">
        <v>36</v>
      </c>
      <c r="O14" s="3" t="s">
        <v>37</v>
      </c>
      <c r="P14" s="3" t="s">
        <v>38</v>
      </c>
      <c r="Q14" s="3" t="s">
        <v>36</v>
      </c>
      <c r="R14" s="3" t="s">
        <v>37</v>
      </c>
      <c r="S14" s="3" t="s">
        <v>38</v>
      </c>
      <c r="T14" s="3" t="s">
        <v>36</v>
      </c>
      <c r="U14" s="3" t="s">
        <v>37</v>
      </c>
      <c r="V14" s="3" t="s">
        <v>38</v>
      </c>
    </row>
    <row r="15" spans="5:22" x14ac:dyDescent="0.25">
      <c r="E15" s="2" t="s">
        <v>8</v>
      </c>
      <c r="F15" s="3"/>
      <c r="G15" s="3"/>
      <c r="H15" s="3" t="s">
        <v>82</v>
      </c>
      <c r="I15" s="5">
        <v>40000</v>
      </c>
      <c r="J15" s="5">
        <v>80000</v>
      </c>
      <c r="M15" s="3" t="s">
        <v>40</v>
      </c>
      <c r="N15" s="5">
        <v>2000</v>
      </c>
      <c r="O15" s="15">
        <v>1.1000000000000001</v>
      </c>
      <c r="P15" s="7">
        <f>+N15*O15</f>
        <v>2200</v>
      </c>
      <c r="Q15" s="7"/>
      <c r="R15" s="7"/>
      <c r="S15" s="7"/>
      <c r="T15" s="7"/>
      <c r="U15" s="7"/>
      <c r="V15" s="7"/>
    </row>
    <row r="16" spans="5:22" x14ac:dyDescent="0.25">
      <c r="E16" s="4" t="s">
        <v>85</v>
      </c>
      <c r="F16" s="5">
        <v>15000</v>
      </c>
      <c r="G16" s="5">
        <v>50000</v>
      </c>
      <c r="H16" s="3"/>
      <c r="I16" s="3"/>
      <c r="J16" s="3"/>
      <c r="M16" s="3" t="s">
        <v>70</v>
      </c>
      <c r="N16" s="5">
        <v>4000</v>
      </c>
      <c r="O16" s="15">
        <v>1.3</v>
      </c>
      <c r="P16" s="7">
        <f>+N16*O16</f>
        <v>5200</v>
      </c>
      <c r="Q16" s="7"/>
      <c r="R16" s="7"/>
      <c r="S16" s="7"/>
      <c r="T16" s="7"/>
      <c r="U16" s="7"/>
      <c r="V16" s="7"/>
    </row>
    <row r="17" spans="5:22" x14ac:dyDescent="0.25">
      <c r="E17" s="4" t="s">
        <v>86</v>
      </c>
      <c r="F17" s="5">
        <v>30000</v>
      </c>
      <c r="G17" s="5">
        <v>20000</v>
      </c>
      <c r="H17" s="2" t="s">
        <v>12</v>
      </c>
      <c r="I17" s="3"/>
      <c r="J17" s="3"/>
      <c r="M17" s="3" t="s">
        <v>71</v>
      </c>
      <c r="N17" s="3"/>
      <c r="O17" s="3"/>
      <c r="P17" s="7"/>
      <c r="Q17" s="7">
        <v>2000</v>
      </c>
      <c r="R17" s="16">
        <f>+O15</f>
        <v>1.1000000000000001</v>
      </c>
      <c r="S17" s="7">
        <f>+Q17*R17</f>
        <v>2200</v>
      </c>
      <c r="T17" s="7"/>
      <c r="U17" s="7"/>
      <c r="V17" s="7"/>
    </row>
    <row r="18" spans="5:22" x14ac:dyDescent="0.25">
      <c r="E18" s="3"/>
      <c r="F18" s="3"/>
      <c r="G18" s="3"/>
      <c r="H18" s="2" t="s">
        <v>13</v>
      </c>
      <c r="I18" s="5"/>
      <c r="J18" s="5"/>
      <c r="M18" s="3"/>
      <c r="N18" s="3"/>
      <c r="O18" s="3"/>
      <c r="P18" s="7"/>
      <c r="Q18" s="7">
        <v>3400</v>
      </c>
      <c r="R18" s="16">
        <f>+O16</f>
        <v>1.3</v>
      </c>
      <c r="S18" s="7">
        <f>+Q18*R18</f>
        <v>4420</v>
      </c>
      <c r="T18" s="7"/>
      <c r="U18" s="7"/>
      <c r="V18" s="7"/>
    </row>
    <row r="19" spans="5:22" x14ac:dyDescent="0.25">
      <c r="E19" s="2" t="s">
        <v>18</v>
      </c>
      <c r="F19" s="3"/>
      <c r="G19" s="3"/>
      <c r="H19" s="4" t="s">
        <v>49</v>
      </c>
      <c r="I19" s="5">
        <v>10000</v>
      </c>
      <c r="J19" s="5">
        <v>8000</v>
      </c>
      <c r="M19" s="3"/>
      <c r="N19" s="3"/>
      <c r="O19" s="3"/>
      <c r="P19" s="7"/>
      <c r="Q19" s="7"/>
      <c r="R19" s="7"/>
      <c r="S19" s="7"/>
      <c r="T19" s="7">
        <f>+N16-Q18</f>
        <v>600</v>
      </c>
      <c r="U19" s="16">
        <f>+O16</f>
        <v>1.3</v>
      </c>
      <c r="V19" s="7">
        <f>+T19*U19</f>
        <v>780</v>
      </c>
    </row>
    <row r="20" spans="5:22" x14ac:dyDescent="0.25">
      <c r="E20" s="4" t="s">
        <v>17</v>
      </c>
      <c r="F20" s="5">
        <v>15000</v>
      </c>
      <c r="G20" s="5">
        <v>30000</v>
      </c>
      <c r="H20" s="4" t="s">
        <v>50</v>
      </c>
      <c r="I20" s="5">
        <v>15000</v>
      </c>
      <c r="J20" s="5">
        <v>13000</v>
      </c>
      <c r="M20" s="18" t="s">
        <v>16</v>
      </c>
      <c r="N20" s="3">
        <f>SUM(N15:N19)</f>
        <v>6000</v>
      </c>
      <c r="O20" s="3"/>
      <c r="P20" s="7">
        <f t="shared" ref="P20:V20" si="0">SUM(P15:P19)</f>
        <v>7400</v>
      </c>
      <c r="Q20" s="3">
        <f t="shared" si="0"/>
        <v>5400</v>
      </c>
      <c r="R20" s="3"/>
      <c r="S20" s="7">
        <f t="shared" si="0"/>
        <v>6620</v>
      </c>
      <c r="T20" s="3">
        <f t="shared" si="0"/>
        <v>600</v>
      </c>
      <c r="U20" s="3"/>
      <c r="V20" s="7">
        <f t="shared" si="0"/>
        <v>780</v>
      </c>
    </row>
    <row r="21" spans="5:22" x14ac:dyDescent="0.25">
      <c r="E21" s="4"/>
      <c r="F21" s="5"/>
      <c r="G21" s="5"/>
      <c r="H21" s="4" t="s">
        <v>83</v>
      </c>
      <c r="I21" s="5">
        <v>30000</v>
      </c>
      <c r="J21" s="5">
        <v>28000</v>
      </c>
    </row>
    <row r="22" spans="5:22" x14ac:dyDescent="0.25">
      <c r="E22" s="14" t="s">
        <v>48</v>
      </c>
      <c r="F22" s="5"/>
      <c r="G22" s="5"/>
      <c r="H22" s="2" t="s">
        <v>14</v>
      </c>
      <c r="I22" s="5"/>
      <c r="J22" s="5"/>
      <c r="M22" t="s">
        <v>67</v>
      </c>
    </row>
    <row r="23" spans="5:22" x14ac:dyDescent="0.25">
      <c r="E23" s="4" t="s">
        <v>84</v>
      </c>
      <c r="F23" s="5">
        <v>12000</v>
      </c>
      <c r="G23" s="5">
        <v>10000</v>
      </c>
      <c r="H23" s="4" t="s">
        <v>51</v>
      </c>
      <c r="I23" s="5">
        <v>5000</v>
      </c>
      <c r="J23" s="5">
        <v>4500</v>
      </c>
      <c r="M23" s="11" t="s">
        <v>34</v>
      </c>
      <c r="N23" s="12"/>
      <c r="O23" s="12"/>
      <c r="P23" s="13"/>
      <c r="Q23" s="11" t="s">
        <v>39</v>
      </c>
      <c r="R23" s="12"/>
      <c r="S23" s="13"/>
      <c r="T23" s="11" t="s">
        <v>38</v>
      </c>
      <c r="U23" s="12"/>
      <c r="V23" s="13"/>
    </row>
    <row r="24" spans="5:22" x14ac:dyDescent="0.25">
      <c r="E24" s="4"/>
      <c r="F24" s="5"/>
      <c r="G24" s="5"/>
      <c r="H24" s="4" t="s">
        <v>52</v>
      </c>
      <c r="I24" s="5">
        <v>11000</v>
      </c>
      <c r="J24" s="5">
        <v>10000</v>
      </c>
      <c r="M24" s="3" t="s">
        <v>35</v>
      </c>
      <c r="N24" s="3" t="s">
        <v>36</v>
      </c>
      <c r="O24" s="3" t="s">
        <v>37</v>
      </c>
      <c r="P24" s="3" t="s">
        <v>38</v>
      </c>
      <c r="Q24" s="3" t="s">
        <v>36</v>
      </c>
      <c r="R24" s="3" t="s">
        <v>37</v>
      </c>
      <c r="S24" s="3" t="s">
        <v>38</v>
      </c>
      <c r="T24" s="3" t="s">
        <v>36</v>
      </c>
      <c r="U24" s="3" t="s">
        <v>37</v>
      </c>
      <c r="V24" s="3" t="s">
        <v>38</v>
      </c>
    </row>
    <row r="25" spans="5:22" x14ac:dyDescent="0.25">
      <c r="E25" s="2" t="s">
        <v>7</v>
      </c>
      <c r="F25" s="3"/>
      <c r="G25" s="3"/>
      <c r="H25" s="4" t="s">
        <v>53</v>
      </c>
      <c r="I25" s="5">
        <v>17000</v>
      </c>
      <c r="J25" s="5">
        <v>6000</v>
      </c>
      <c r="M25" s="3" t="s">
        <v>57</v>
      </c>
      <c r="N25" s="5">
        <v>1800</v>
      </c>
      <c r="O25" s="17">
        <v>1.5</v>
      </c>
      <c r="P25" s="7">
        <f>+N25*O25</f>
        <v>2700</v>
      </c>
      <c r="Q25" s="3"/>
      <c r="R25" s="3"/>
      <c r="S25" s="3"/>
      <c r="T25" s="3"/>
      <c r="U25" s="3"/>
      <c r="V25" s="3"/>
    </row>
    <row r="26" spans="5:22" x14ac:dyDescent="0.25">
      <c r="E26" s="4" t="s">
        <v>61</v>
      </c>
      <c r="F26" s="5">
        <v>40000</v>
      </c>
      <c r="G26" s="5">
        <v>30000</v>
      </c>
      <c r="H26" s="4" t="s">
        <v>54</v>
      </c>
      <c r="I26" s="5">
        <v>5751</v>
      </c>
      <c r="J26" s="5">
        <v>4000</v>
      </c>
      <c r="M26" s="3" t="s">
        <v>68</v>
      </c>
      <c r="N26" s="5">
        <v>3900</v>
      </c>
      <c r="O26" s="17">
        <v>1.7</v>
      </c>
      <c r="P26" s="7">
        <f>+N26*O26</f>
        <v>6630</v>
      </c>
      <c r="Q26" s="3"/>
      <c r="R26" s="3"/>
      <c r="S26" s="3"/>
      <c r="T26" s="3"/>
      <c r="U26" s="3"/>
      <c r="V26" s="3"/>
    </row>
    <row r="27" spans="5:22" x14ac:dyDescent="0.25">
      <c r="E27" s="4" t="s">
        <v>58</v>
      </c>
      <c r="F27" s="5">
        <v>15000</v>
      </c>
      <c r="G27" s="5">
        <v>12000</v>
      </c>
      <c r="H27" s="3"/>
      <c r="I27" s="3"/>
      <c r="J27" s="3"/>
      <c r="M27" s="3"/>
      <c r="N27" s="3"/>
      <c r="O27" s="17"/>
      <c r="P27" s="7"/>
      <c r="Q27" s="5">
        <v>1800</v>
      </c>
      <c r="R27" s="17">
        <f>+O25</f>
        <v>1.5</v>
      </c>
      <c r="S27" s="7">
        <f>+Q27*R27</f>
        <v>2700</v>
      </c>
      <c r="T27" s="3"/>
      <c r="U27" s="3"/>
      <c r="V27" s="3"/>
    </row>
    <row r="28" spans="5:22" x14ac:dyDescent="0.25">
      <c r="E28" s="3"/>
      <c r="F28" s="3"/>
      <c r="G28" s="3"/>
      <c r="H28" s="3"/>
      <c r="I28" s="3"/>
      <c r="J28" s="3"/>
      <c r="M28" s="3" t="s">
        <v>69</v>
      </c>
      <c r="N28" s="3"/>
      <c r="O28" s="3"/>
      <c r="P28" s="3"/>
      <c r="Q28" s="5">
        <v>3200</v>
      </c>
      <c r="R28" s="17">
        <f>+O26</f>
        <v>1.7</v>
      </c>
      <c r="S28" s="7">
        <f>+Q28*R28</f>
        <v>5440</v>
      </c>
      <c r="T28" s="3"/>
      <c r="U28" s="3"/>
      <c r="V28" s="3"/>
    </row>
    <row r="29" spans="5:22" x14ac:dyDescent="0.25">
      <c r="E29" s="2" t="s">
        <v>16</v>
      </c>
      <c r="F29" s="8">
        <f>SUM(F6:F27)</f>
        <v>336079</v>
      </c>
      <c r="G29" s="8">
        <f>SUM(G6:G27)</f>
        <v>339186</v>
      </c>
      <c r="H29" s="2" t="s">
        <v>16</v>
      </c>
      <c r="I29" s="8">
        <f>SUM(I6:I27)</f>
        <v>336078.68421052629</v>
      </c>
      <c r="J29" s="8">
        <f>SUM(J6:J27)</f>
        <v>339186</v>
      </c>
      <c r="M29" s="3"/>
      <c r="N29" s="3"/>
      <c r="O29" s="3"/>
      <c r="P29" s="3"/>
      <c r="Q29" s="3"/>
      <c r="R29" s="3"/>
      <c r="S29" s="3"/>
      <c r="T29" s="5">
        <f>+N26-Q28</f>
        <v>700</v>
      </c>
      <c r="U29" s="17">
        <f>+O26</f>
        <v>1.7</v>
      </c>
      <c r="V29" s="7">
        <f>+T29*U29</f>
        <v>1190</v>
      </c>
    </row>
    <row r="30" spans="5:22" x14ac:dyDescent="0.25">
      <c r="I30" s="6"/>
      <c r="J30" s="6"/>
      <c r="M30" s="18" t="s">
        <v>16</v>
      </c>
      <c r="N30" s="3">
        <f>SUM(N25:N29)</f>
        <v>5700</v>
      </c>
      <c r="O30" s="3"/>
      <c r="P30" s="7">
        <f t="shared" ref="P30:V30" si="1">SUM(P25:P29)</f>
        <v>9330</v>
      </c>
      <c r="Q30" s="7">
        <f t="shared" si="1"/>
        <v>5000</v>
      </c>
      <c r="R30" s="3"/>
      <c r="S30" s="7">
        <f t="shared" si="1"/>
        <v>8140</v>
      </c>
      <c r="T30" s="3">
        <f t="shared" si="1"/>
        <v>700</v>
      </c>
      <c r="U30" s="3"/>
      <c r="V30" s="7">
        <f t="shared" si="1"/>
        <v>1190</v>
      </c>
    </row>
    <row r="31" spans="5:22" x14ac:dyDescent="0.25">
      <c r="I31" s="6">
        <f>+I29-F29</f>
        <v>-0.31578947370871902</v>
      </c>
      <c r="J31" s="6">
        <f>+J29-G29</f>
        <v>0</v>
      </c>
    </row>
    <row r="32" spans="5:22" x14ac:dyDescent="0.25">
      <c r="I32" s="6"/>
      <c r="J32" s="6"/>
      <c r="M32" t="s">
        <v>59</v>
      </c>
    </row>
    <row r="33" spans="5:22" x14ac:dyDescent="0.25">
      <c r="E33" s="2" t="s">
        <v>19</v>
      </c>
      <c r="F33" s="22">
        <v>2022</v>
      </c>
      <c r="G33" s="22">
        <v>2021</v>
      </c>
      <c r="I33" s="31" t="s">
        <v>78</v>
      </c>
      <c r="J33" s="32"/>
      <c r="M33" s="28" t="s">
        <v>34</v>
      </c>
      <c r="N33" s="29"/>
      <c r="O33" s="29"/>
      <c r="P33" s="30"/>
      <c r="Q33" s="28" t="s">
        <v>39</v>
      </c>
      <c r="R33" s="29"/>
      <c r="S33" s="30"/>
      <c r="T33" s="28" t="s">
        <v>38</v>
      </c>
      <c r="U33" s="29"/>
      <c r="V33" s="30"/>
    </row>
    <row r="34" spans="5:22" x14ac:dyDescent="0.25">
      <c r="E34" s="3" t="s">
        <v>20</v>
      </c>
      <c r="F34" s="5">
        <v>300000</v>
      </c>
      <c r="G34" s="5">
        <v>400000</v>
      </c>
      <c r="I34" s="3" t="s">
        <v>55</v>
      </c>
      <c r="J34" s="5">
        <v>24500</v>
      </c>
      <c r="M34" s="3" t="s">
        <v>35</v>
      </c>
      <c r="N34" s="3" t="s">
        <v>36</v>
      </c>
      <c r="O34" s="3" t="s">
        <v>37</v>
      </c>
      <c r="P34" s="3" t="s">
        <v>38</v>
      </c>
      <c r="Q34" s="3" t="s">
        <v>36</v>
      </c>
      <c r="R34" s="3" t="s">
        <v>37</v>
      </c>
      <c r="S34" s="3" t="s">
        <v>38</v>
      </c>
      <c r="T34" s="3" t="s">
        <v>36</v>
      </c>
      <c r="U34" s="3" t="s">
        <v>37</v>
      </c>
      <c r="V34" s="3" t="s">
        <v>38</v>
      </c>
    </row>
    <row r="35" spans="5:22" x14ac:dyDescent="0.25">
      <c r="E35" s="3" t="s">
        <v>21</v>
      </c>
      <c r="F35" s="5">
        <v>-90000</v>
      </c>
      <c r="G35" s="5">
        <v>-120000</v>
      </c>
      <c r="I35" s="3" t="s">
        <v>32</v>
      </c>
      <c r="J35" s="5">
        <f>+F49</f>
        <v>19001.052631578954</v>
      </c>
      <c r="M35" s="3" t="s">
        <v>40</v>
      </c>
      <c r="N35" s="3">
        <v>120</v>
      </c>
      <c r="O35" s="5">
        <v>220</v>
      </c>
      <c r="P35" s="7">
        <f>+N35*O35</f>
        <v>26400</v>
      </c>
      <c r="Q35" s="7"/>
      <c r="R35" s="7"/>
      <c r="S35" s="7"/>
      <c r="T35" s="7"/>
      <c r="U35" s="7"/>
      <c r="V35" s="7"/>
    </row>
    <row r="36" spans="5:22" x14ac:dyDescent="0.25">
      <c r="E36" s="2" t="s">
        <v>22</v>
      </c>
      <c r="F36" s="8">
        <f>+F34+F35</f>
        <v>210000</v>
      </c>
      <c r="G36" s="8">
        <f>+G34+G35</f>
        <v>280000</v>
      </c>
      <c r="I36" s="19" t="s">
        <v>11</v>
      </c>
      <c r="J36" s="5">
        <f>-I10</f>
        <v>-4750.2631578947385</v>
      </c>
      <c r="M36" s="3" t="s">
        <v>72</v>
      </c>
      <c r="N36" s="3">
        <v>350</v>
      </c>
      <c r="O36" s="5">
        <v>270</v>
      </c>
      <c r="P36" s="7">
        <f>+N36*O36</f>
        <v>94500</v>
      </c>
      <c r="Q36" s="7"/>
      <c r="R36" s="7"/>
      <c r="S36" s="7"/>
      <c r="T36" s="7"/>
      <c r="U36" s="7"/>
      <c r="V36" s="7"/>
    </row>
    <row r="37" spans="5:22" x14ac:dyDescent="0.25">
      <c r="E37" s="2" t="s">
        <v>23</v>
      </c>
      <c r="I37" s="3" t="s">
        <v>56</v>
      </c>
      <c r="J37" s="5">
        <f>SUM(J34:J36)</f>
        <v>38750.789473684214</v>
      </c>
      <c r="M37" s="3" t="s">
        <v>73</v>
      </c>
      <c r="N37" s="3"/>
      <c r="O37" s="3"/>
      <c r="P37" s="7"/>
      <c r="Q37" s="7">
        <v>120</v>
      </c>
      <c r="R37" s="7">
        <f>+O35</f>
        <v>220</v>
      </c>
      <c r="S37" s="7">
        <f>+Q37*R37</f>
        <v>26400</v>
      </c>
      <c r="T37" s="7"/>
      <c r="U37" s="7"/>
      <c r="V37" s="7"/>
    </row>
    <row r="38" spans="5:22" x14ac:dyDescent="0.25">
      <c r="E38" s="20" t="s">
        <v>47</v>
      </c>
      <c r="F38" s="5">
        <f>-S48</f>
        <v>-104210.52631578947</v>
      </c>
      <c r="G38" s="5">
        <f>-S40</f>
        <v>-85800</v>
      </c>
      <c r="M38" s="3"/>
      <c r="N38" s="3"/>
      <c r="O38" s="3"/>
      <c r="P38" s="7"/>
      <c r="Q38" s="7">
        <v>220</v>
      </c>
      <c r="R38" s="7">
        <f>+O36</f>
        <v>270</v>
      </c>
      <c r="S38" s="7">
        <f>+Q38*R38</f>
        <v>59400</v>
      </c>
      <c r="T38" s="7"/>
      <c r="U38" s="7"/>
      <c r="V38" s="7"/>
    </row>
    <row r="39" spans="5:22" x14ac:dyDescent="0.25">
      <c r="E39" s="20" t="s">
        <v>66</v>
      </c>
      <c r="F39" s="6">
        <v>-18000</v>
      </c>
      <c r="G39" s="6">
        <v>-15000</v>
      </c>
      <c r="M39" s="3"/>
      <c r="N39" s="3"/>
      <c r="O39" s="3"/>
      <c r="P39" s="7"/>
      <c r="Q39" s="7"/>
      <c r="R39" s="7"/>
      <c r="S39" s="7"/>
      <c r="T39" s="7">
        <f>+N36-Q38</f>
        <v>130</v>
      </c>
      <c r="U39" s="7">
        <f>+O36</f>
        <v>270</v>
      </c>
      <c r="V39" s="7">
        <f>+T39*U39</f>
        <v>35100</v>
      </c>
    </row>
    <row r="40" spans="5:22" x14ac:dyDescent="0.25">
      <c r="E40" s="2" t="s">
        <v>24</v>
      </c>
      <c r="F40" s="8">
        <f>SUM(F36:F39)</f>
        <v>87789.473684210534</v>
      </c>
      <c r="G40" s="8">
        <f>SUM(G36:G39)</f>
        <v>179200</v>
      </c>
      <c r="M40" s="18" t="s">
        <v>16</v>
      </c>
      <c r="N40" s="3">
        <f>SUM(N35:N39)</f>
        <v>470</v>
      </c>
      <c r="O40" s="3"/>
      <c r="P40" s="7">
        <f t="shared" ref="P40:Q40" si="2">SUM(P35:P39)</f>
        <v>120900</v>
      </c>
      <c r="Q40" s="3">
        <f t="shared" si="2"/>
        <v>340</v>
      </c>
      <c r="R40" s="3"/>
      <c r="S40" s="7">
        <f t="shared" ref="S40:T40" si="3">SUM(S35:S39)</f>
        <v>85800</v>
      </c>
      <c r="T40" s="3">
        <f t="shared" si="3"/>
        <v>130</v>
      </c>
      <c r="U40" s="3"/>
      <c r="V40" s="7">
        <f t="shared" ref="V40" si="4">SUM(V35:V39)</f>
        <v>35100</v>
      </c>
    </row>
    <row r="41" spans="5:22" x14ac:dyDescent="0.25">
      <c r="E41" s="3" t="s">
        <v>25</v>
      </c>
      <c r="F41" s="5">
        <v>-12000</v>
      </c>
      <c r="G41" s="5">
        <v>-10000</v>
      </c>
    </row>
    <row r="42" spans="5:22" x14ac:dyDescent="0.25">
      <c r="E42" s="3" t="s">
        <v>26</v>
      </c>
      <c r="F42" s="5">
        <v>-9000</v>
      </c>
      <c r="G42" s="5">
        <v>-8000</v>
      </c>
      <c r="M42" t="s">
        <v>60</v>
      </c>
    </row>
    <row r="43" spans="5:22" x14ac:dyDescent="0.25">
      <c r="E43" s="3" t="s">
        <v>27</v>
      </c>
      <c r="F43" s="5">
        <v>-9000</v>
      </c>
      <c r="G43" s="5">
        <v>-7000</v>
      </c>
      <c r="M43" s="11" t="s">
        <v>34</v>
      </c>
      <c r="N43" s="12"/>
      <c r="O43" s="12"/>
      <c r="P43" s="13"/>
      <c r="Q43" s="11" t="s">
        <v>39</v>
      </c>
      <c r="R43" s="12"/>
      <c r="S43" s="13"/>
      <c r="T43" s="11" t="s">
        <v>38</v>
      </c>
      <c r="U43" s="12"/>
      <c r="V43" s="13"/>
    </row>
    <row r="44" spans="5:22" x14ac:dyDescent="0.25">
      <c r="E44" s="3" t="s">
        <v>28</v>
      </c>
      <c r="F44" s="5">
        <v>24000</v>
      </c>
      <c r="G44" s="5">
        <v>45000</v>
      </c>
      <c r="H44" s="6"/>
      <c r="M44" s="3" t="s">
        <v>35</v>
      </c>
      <c r="N44" s="3" t="s">
        <v>36</v>
      </c>
      <c r="O44" s="3" t="s">
        <v>37</v>
      </c>
      <c r="P44" s="3" t="s">
        <v>38</v>
      </c>
      <c r="Q44" s="3" t="s">
        <v>36</v>
      </c>
      <c r="R44" s="3" t="s">
        <v>37</v>
      </c>
      <c r="S44" s="3" t="s">
        <v>38</v>
      </c>
      <c r="T44" s="3" t="s">
        <v>36</v>
      </c>
      <c r="U44" s="3" t="s">
        <v>37</v>
      </c>
      <c r="V44" s="3" t="s">
        <v>38</v>
      </c>
    </row>
    <row r="45" spans="5:22" x14ac:dyDescent="0.25">
      <c r="E45" s="3" t="s">
        <v>29</v>
      </c>
      <c r="F45" s="5">
        <v>-28000</v>
      </c>
      <c r="G45" s="5">
        <v>-22000</v>
      </c>
      <c r="H45" s="6"/>
      <c r="M45" s="3" t="s">
        <v>57</v>
      </c>
      <c r="N45" s="3">
        <v>180</v>
      </c>
      <c r="O45" s="3">
        <v>320</v>
      </c>
      <c r="P45" s="7">
        <f>+N45*O45</f>
        <v>57600</v>
      </c>
      <c r="Q45" s="3"/>
      <c r="R45" s="3"/>
      <c r="S45" s="3"/>
      <c r="T45" s="3"/>
      <c r="U45" s="3"/>
      <c r="V45" s="3"/>
    </row>
    <row r="46" spans="5:22" x14ac:dyDescent="0.25">
      <c r="E46" s="3" t="s">
        <v>43</v>
      </c>
      <c r="F46" s="5">
        <v>-25000</v>
      </c>
      <c r="G46" s="5">
        <v>20000</v>
      </c>
      <c r="M46" s="3" t="s">
        <v>74</v>
      </c>
      <c r="N46" s="3">
        <v>390</v>
      </c>
      <c r="O46" s="3">
        <v>360</v>
      </c>
      <c r="P46" s="7">
        <f>+N46*O46</f>
        <v>140400</v>
      </c>
      <c r="Q46" s="3"/>
      <c r="R46" s="3"/>
      <c r="S46" s="3"/>
      <c r="T46" s="3"/>
      <c r="U46" s="3"/>
      <c r="V46" s="3"/>
    </row>
    <row r="47" spans="5:22" x14ac:dyDescent="0.25">
      <c r="E47" s="2" t="s">
        <v>30</v>
      </c>
      <c r="F47" s="8">
        <f>SUM(F40:F46)</f>
        <v>28789.473684210534</v>
      </c>
      <c r="G47" s="8">
        <f>SUM(G40:G46)</f>
        <v>197200</v>
      </c>
      <c r="M47" s="3"/>
      <c r="N47" s="3">
        <f>+N45+N46</f>
        <v>570</v>
      </c>
      <c r="O47" s="10">
        <f>+P47/N47</f>
        <v>347.36842105263156</v>
      </c>
      <c r="P47" s="7">
        <f>+P46+P45</f>
        <v>198000</v>
      </c>
      <c r="Q47" s="3"/>
      <c r="R47" s="3"/>
      <c r="S47" s="3"/>
      <c r="T47" s="3"/>
      <c r="U47" s="3"/>
      <c r="V47" s="3"/>
    </row>
    <row r="48" spans="5:22" x14ac:dyDescent="0.25">
      <c r="E48" s="3" t="s">
        <v>31</v>
      </c>
      <c r="F48" s="7">
        <f>-F47*0.34</f>
        <v>-9788.4210526315819</v>
      </c>
      <c r="G48" s="7">
        <f>-G47*0.34</f>
        <v>-67048</v>
      </c>
      <c r="M48" s="3" t="s">
        <v>75</v>
      </c>
      <c r="N48" s="3"/>
      <c r="O48" s="3"/>
      <c r="P48" s="3"/>
      <c r="Q48" s="3">
        <v>300</v>
      </c>
      <c r="R48" s="10">
        <f>+O47</f>
        <v>347.36842105263156</v>
      </c>
      <c r="S48" s="7">
        <f>+Q48*R48</f>
        <v>104210.52631578947</v>
      </c>
      <c r="T48" s="3"/>
      <c r="U48" s="3"/>
      <c r="V48" s="3"/>
    </row>
    <row r="49" spans="5:22" x14ac:dyDescent="0.25">
      <c r="E49" s="2" t="s">
        <v>32</v>
      </c>
      <c r="F49" s="9">
        <f>+F47+F48</f>
        <v>19001.052631578954</v>
      </c>
      <c r="G49" s="9">
        <f>+G47+G48</f>
        <v>130152</v>
      </c>
      <c r="M49" s="3"/>
      <c r="N49" s="3"/>
      <c r="O49" s="3"/>
      <c r="P49" s="3"/>
      <c r="Q49" s="3"/>
      <c r="R49" s="3"/>
      <c r="S49" s="3"/>
      <c r="T49" s="3">
        <f>+N47-Q48</f>
        <v>270</v>
      </c>
      <c r="U49" s="10">
        <f>+O47</f>
        <v>347.36842105263156</v>
      </c>
      <c r="V49" s="7">
        <f>+T49*U49</f>
        <v>93789.473684210519</v>
      </c>
    </row>
    <row r="50" spans="5:22" x14ac:dyDescent="0.25">
      <c r="E50" t="s">
        <v>64</v>
      </c>
    </row>
    <row r="51" spans="5:22" x14ac:dyDescent="0.25">
      <c r="E51" t="s">
        <v>65</v>
      </c>
    </row>
  </sheetData>
  <mergeCells count="5">
    <mergeCell ref="E3:J3"/>
    <mergeCell ref="M33:P33"/>
    <mergeCell ref="Q33:S33"/>
    <mergeCell ref="T33:V33"/>
    <mergeCell ref="I33:J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2022-03-16T20:19:51Z</dcterms:created>
  <dcterms:modified xsi:type="dcterms:W3CDTF">2022-03-19T01:12:01Z</dcterms:modified>
</cp:coreProperties>
</file>