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SAIDANI\Desktop\Conferences, Formations, Internship, Meetings, Summer Schools, Workshops\2017 - 06 - Spring School EcoSD\"/>
    </mc:Choice>
  </mc:AlternateContent>
  <bookViews>
    <workbookView xWindow="0" yWindow="0" windowWidth="24000" windowHeight="9735" tabRatio="763"/>
  </bookViews>
  <sheets>
    <sheet name="1.Summary" sheetId="8" r:id="rId1"/>
    <sheet name="2.Circularity Test" sheetId="5" r:id="rId2"/>
    <sheet name="3.Responses" sheetId="2" r:id="rId3"/>
    <sheet name="4.Recycle Reuse Tables" sheetId="4" r:id="rId4"/>
    <sheet name="BackUp" sheetId="3" state="hidden" r:id="rId5"/>
  </sheets>
  <externalReferences>
    <externalReference r:id="rId6"/>
  </externalReferences>
  <definedNames>
    <definedName name="billofmaterials">[1]Responses!$A$2:$A$3</definedName>
    <definedName name="billofmaterials2">[1]Responses!$A$2:$B$3</definedName>
    <definedName name="lifeexpectancy">[1]Responses!$A$24:$A$28</definedName>
    <definedName name="lifeexpectancy2">[1]Responses!$A$24:$B$28</definedName>
    <definedName name="package">[1]Responses!$A$9:$A$14</definedName>
    <definedName name="package2">[1]Responses!$A$9:$B$14</definedName>
    <definedName name="rentalsacheme2">[1]Responses!$A$31:$B$33</definedName>
    <definedName name="rentalscheme">[1]Responses!$A$31:$A$33</definedName>
    <definedName name="repair">[1]Responses!$A$17:$A$21</definedName>
    <definedName name="repair2">[1]Responses!$A$17:$B$21</definedName>
    <definedName name="segregation">[1]Responses!$A$52:$A$56</definedName>
    <definedName name="segregation2">[1]Responses!$A$52:$B$56</definedName>
    <definedName name="takeback">[1]Responses!$A$44:$A$49</definedName>
    <definedName name="takeback2">[1]Responses!$A$44:$B$49</definedName>
    <definedName name="wastereduction">[1]Responses!$A$36:$A$41</definedName>
    <definedName name="wastereduction2">[1]Responses!$A$36:$B$41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23" i="8" l="1"/>
  <c r="R62" i="5"/>
  <c r="P62" i="5"/>
  <c r="O62" i="5"/>
  <c r="L21" i="8" s="1"/>
  <c r="N21" i="8" s="1"/>
  <c r="O21" i="8" s="1"/>
  <c r="R52" i="5"/>
  <c r="P52" i="5"/>
  <c r="O52" i="5"/>
  <c r="R31" i="5"/>
  <c r="R29" i="5"/>
  <c r="P30" i="5"/>
  <c r="M19" i="8"/>
  <c r="H31" i="5"/>
  <c r="O30" i="5"/>
  <c r="R26" i="5"/>
  <c r="R24" i="5"/>
  <c r="O25" i="5"/>
  <c r="R14" i="5"/>
  <c r="P14" i="5"/>
  <c r="M18" i="8" s="1"/>
  <c r="O14" i="5"/>
  <c r="R67" i="5"/>
  <c r="P67" i="5"/>
  <c r="M21" i="8"/>
  <c r="O67" i="5"/>
  <c r="O83" i="5"/>
  <c r="J83" i="5"/>
  <c r="R78" i="5"/>
  <c r="P78" i="5"/>
  <c r="O78" i="5"/>
  <c r="R73" i="5"/>
  <c r="P73" i="5"/>
  <c r="O73" i="5"/>
  <c r="R46" i="5"/>
  <c r="P46" i="5"/>
  <c r="M20" i="8"/>
  <c r="O46" i="5"/>
  <c r="R41" i="5"/>
  <c r="O41" i="5"/>
  <c r="R57" i="5"/>
  <c r="O57" i="5"/>
  <c r="R36" i="5"/>
  <c r="O36" i="5"/>
  <c r="L20" i="8" s="1"/>
  <c r="N20" i="8" s="1"/>
  <c r="O20" i="8" s="1"/>
  <c r="R21" i="5"/>
  <c r="R18" i="5"/>
  <c r="R20" i="5"/>
  <c r="O19" i="5"/>
  <c r="J9" i="5"/>
  <c r="M22" i="8"/>
  <c r="O9" i="5"/>
  <c r="L15" i="3"/>
  <c r="O30" i="3"/>
  <c r="L31" i="3"/>
  <c r="M4" i="3"/>
  <c r="O38" i="3"/>
  <c r="L39" i="3"/>
  <c r="O26" i="3"/>
  <c r="L27" i="3"/>
  <c r="O34" i="3"/>
  <c r="L35" i="3"/>
  <c r="L23" i="3"/>
  <c r="O22" i="3"/>
  <c r="H17" i="3"/>
  <c r="O18" i="3"/>
  <c r="L19" i="3"/>
  <c r="L4" i="3"/>
  <c r="L6" i="3"/>
  <c r="L18" i="8" l="1"/>
  <c r="N18" i="8" s="1"/>
  <c r="O18" i="8" s="1"/>
  <c r="L22" i="8"/>
  <c r="N22" i="8" s="1"/>
  <c r="O22" i="8" s="1"/>
  <c r="M23" i="8"/>
  <c r="O13" i="8" s="1"/>
  <c r="L19" i="8"/>
  <c r="N19" i="8" s="1"/>
  <c r="O19" i="8" s="1"/>
  <c r="L23" i="8" l="1"/>
  <c r="N23" i="8" s="1"/>
  <c r="O23" i="8" s="1"/>
  <c r="N13" i="8" l="1"/>
  <c r="I11" i="8"/>
  <c r="K11" i="8" s="1"/>
</calcChain>
</file>

<file path=xl/comments1.xml><?xml version="1.0" encoding="utf-8"?>
<comments xmlns="http://schemas.openxmlformats.org/spreadsheetml/2006/main">
  <authors>
    <author>Percy Griffiths</author>
  </authors>
  <commentList>
    <comment ref="H19" authorId="0" shapeId="0">
      <text>
        <r>
          <rPr>
            <b/>
            <sz val="9"/>
            <color indexed="81"/>
            <rFont val="Tahoma"/>
            <charset val="1"/>
          </rPr>
          <t>Bonus Points
Only valid if main answer is "Yes"</t>
        </r>
        <r>
          <rPr>
            <sz val="9"/>
            <color indexed="81"/>
            <rFont val="Tahoma"/>
            <family val="2"/>
          </rPr>
          <t xml:space="preserve">
</t>
        </r>
      </text>
    </comment>
    <comment ref="H20" authorId="0" shapeId="0">
      <text>
        <r>
          <rPr>
            <b/>
            <sz val="9"/>
            <color indexed="81"/>
            <rFont val="Tahoma"/>
            <charset val="1"/>
          </rPr>
          <t>Bonus Points
Only valid if main answer is "Yes"</t>
        </r>
        <r>
          <rPr>
            <sz val="9"/>
            <color indexed="81"/>
            <rFont val="Tahoma"/>
            <family val="2"/>
          </rPr>
          <t xml:space="preserve">
</t>
        </r>
      </text>
    </comment>
    <comment ref="H25" authorId="0" shapeId="0">
      <text>
        <r>
          <rPr>
            <b/>
            <sz val="9"/>
            <color indexed="81"/>
            <rFont val="Tahoma"/>
            <charset val="1"/>
          </rPr>
          <t>Bonus Points
Only valid if main answer is "Yes"</t>
        </r>
      </text>
    </comment>
    <comment ref="H30" authorId="0" shapeId="0">
      <text>
        <r>
          <rPr>
            <b/>
            <sz val="9"/>
            <color indexed="81"/>
            <rFont val="Tahoma"/>
            <charset val="1"/>
          </rPr>
          <t>Bonus Points
Only valid if main answer is "Yes"</t>
        </r>
        <r>
          <rPr>
            <sz val="9"/>
            <color indexed="81"/>
            <rFont val="Tahoma"/>
            <family val="2"/>
          </rPr>
          <t xml:space="preserve">
</t>
        </r>
      </text>
    </comment>
  </commentList>
</comments>
</file>

<file path=xl/comments2.xml><?xml version="1.0" encoding="utf-8"?>
<comments xmlns="http://schemas.openxmlformats.org/spreadsheetml/2006/main">
  <authors>
    <author>Percy Griffiths</author>
  </authors>
  <commentList>
    <comment ref="C58" authorId="0" shapeId="0">
      <text>
        <r>
          <rPr>
            <sz val="9"/>
            <color indexed="81"/>
            <rFont val="Tahoma"/>
            <family val="2"/>
          </rPr>
          <t>Test the design process of the product in order to evaluate in what degree it fosters the principles of Circular Economy.</t>
        </r>
      </text>
    </comment>
    <comment ref="C68" authorId="0" shapeId="0">
      <text>
        <r>
          <rPr>
            <sz val="9"/>
            <color indexed="81"/>
            <rFont val="Tahoma"/>
            <family val="2"/>
          </rPr>
          <t xml:space="preserve">Test the manufacturing process in order to evaluate in what degree it fosters the principles of Circular Economy.
</t>
        </r>
      </text>
    </comment>
    <comment ref="C73" authorId="0" shapeId="0">
      <text>
        <r>
          <rPr>
            <sz val="9"/>
            <color indexed="81"/>
            <rFont val="Tahoma"/>
            <family val="2"/>
          </rPr>
          <t>Test the commercialisation process in order to evaluate in what degree it fosters the principles of Circular Economy.
Commercialisation = decisions made by the company that affects the way the product is offered to costumers</t>
        </r>
      </text>
    </comment>
  </commentList>
</comments>
</file>

<file path=xl/sharedStrings.xml><?xml version="1.0" encoding="utf-8"?>
<sst xmlns="http://schemas.openxmlformats.org/spreadsheetml/2006/main" count="483" uniqueCount="347">
  <si>
    <t>Design for Dissasembly</t>
  </si>
  <si>
    <t>Dematerialization</t>
  </si>
  <si>
    <t xml:space="preserve">A complete bill of materials and substances provides the information required to plan for the recapture and re-use of component materials and enables the management of hazardous substances.  </t>
  </si>
  <si>
    <t>The use of reused or recycled materials reduces waste, demonstrates social responsibility and can help to ensure continuity of material supply.</t>
  </si>
  <si>
    <t>The impact of the packaging of the product or service has been reduced or eliminated with any packaging that has been used being clearly labelled to allow for effective recycling.</t>
  </si>
  <si>
    <t>Product lifetimes can be extended where products have been specifically designed for easy repair. This helps to retain custom and enhance our reputation for providing quality products and services.</t>
  </si>
  <si>
    <t>Extended product guarantees that minimise the need to purchase replacement products can help to enhance our reputation for providing high quality, durable products.</t>
  </si>
  <si>
    <t>Rental schemes enable our customers to access higher quality products and materials without having to purchase the product themselves.</t>
  </si>
  <si>
    <t>Products that help to reduce waste facilitate the development of a circular economy by enabling other products to become more circular.</t>
  </si>
  <si>
    <t>Take-back schemes enables customers to dispose of their unwanted products and provide a mechanism for the recapture of materials for reintroduction into the supply chain.</t>
  </si>
  <si>
    <t xml:space="preserve">Material segregation can be used to provide raw materials for the manufacture of new products and thereby reducing the risk to the supply chain of material scarcity and pricing fluctuations. </t>
  </si>
  <si>
    <t>Design Out Waste</t>
  </si>
  <si>
    <t>Work toward using energy from renewable resources</t>
  </si>
  <si>
    <t>Think in Systems</t>
  </si>
  <si>
    <t>Think in Cascades</t>
  </si>
  <si>
    <t>Product Warranty</t>
  </si>
  <si>
    <t>Material Segregation</t>
  </si>
  <si>
    <t>END OF USE</t>
  </si>
  <si>
    <t>MANUFACTURING</t>
  </si>
  <si>
    <t>Modularisation</t>
  </si>
  <si>
    <t>COMMERCIALISATION</t>
  </si>
  <si>
    <t>Distribution</t>
  </si>
  <si>
    <t xml:space="preserve">Manufacturing </t>
  </si>
  <si>
    <t>Commercialisation</t>
  </si>
  <si>
    <t>Design</t>
  </si>
  <si>
    <t>CE PRINCIPLES</t>
  </si>
  <si>
    <t>Extend product lifespan</t>
  </si>
  <si>
    <t>Build Resilience through diversity</t>
  </si>
  <si>
    <t>% of Non-Fossil Fuels</t>
  </si>
  <si>
    <t>Recovery</t>
  </si>
  <si>
    <t>Toxic Materials</t>
  </si>
  <si>
    <t>Bill of Materials</t>
  </si>
  <si>
    <t>POINTS</t>
  </si>
  <si>
    <t>Accesibility of parts</t>
  </si>
  <si>
    <t>Number of Joints</t>
  </si>
  <si>
    <t>Types of Joints</t>
  </si>
  <si>
    <t>Dissasembly must be performed using simple and standard tools</t>
  </si>
  <si>
    <t>Only use durable components that are build to last</t>
  </si>
  <si>
    <t>End of Life</t>
  </si>
  <si>
    <t>Use</t>
  </si>
  <si>
    <t>LIFECYCLE</t>
  </si>
  <si>
    <t>Renewable Energy</t>
  </si>
  <si>
    <t>% weight of toxic materials in total weight of the product</t>
  </si>
  <si>
    <t>Reusability</t>
  </si>
  <si>
    <t># miles travelled by the product from manufacturing plant to distribution center</t>
  </si>
  <si>
    <t>Take Back Scheme</t>
  </si>
  <si>
    <t>Total Weight of the Product</t>
  </si>
  <si>
    <t>Up to 20 points available for reused/recycled content. Reused components are those that have had a full service life &amp; have been collected, refilled, refurbished or remanufactured by the supplier. Recycled materials are those that have been sourced from post-consumer waste streams or from a supplier take back scheme.</t>
  </si>
  <si>
    <t>vs previous version</t>
  </si>
  <si>
    <t>no</t>
  </si>
  <si>
    <t>0 points where the bill of materials and substances is incomplete or does not cover all of the components within the product.</t>
  </si>
  <si>
    <t>2 points for products that have a complete bill of materials and substances available for each component and the materials contained within the component.</t>
  </si>
  <si>
    <t>See the 'recycle reuse tables' tab.</t>
  </si>
  <si>
    <t>0 points for packaging that cannot be recycled.</t>
  </si>
  <si>
    <t>paper or cardboard only</t>
  </si>
  <si>
    <t>0 points where no repair service or replacement is being offered.</t>
  </si>
  <si>
    <t>2 points for where the product can be repaired by the supplier or manufacturer under warranty or as part of a chargeable service.</t>
  </si>
  <si>
    <t>nationwide repair by specialist firms, chargeable</t>
  </si>
  <si>
    <t>Up to 2 years</t>
  </si>
  <si>
    <t xml:space="preserve"> </t>
  </si>
  <si>
    <t>2 to 3 years</t>
  </si>
  <si>
    <t>2 points where the product has been design for durability, as demonstrated by the provision of a retailer's warranty of between 2 to 3 years.</t>
  </si>
  <si>
    <t>4 to 5 years</t>
  </si>
  <si>
    <t>5 points where the product has been design for durability, as demonstrated by the provision of a retailer's warranty of between 4 and 5 years.</t>
  </si>
  <si>
    <t>6 to 9 years</t>
  </si>
  <si>
    <t>7 points where the product has been design for durability, as demonstrated by the provision of a retailer's warranty of between 6 and 9 years.</t>
  </si>
  <si>
    <t>10 years + or lifetime or rental</t>
  </si>
  <si>
    <t>10 points where short term rental or a retailer's warranty of 10 years or longer is offered.</t>
  </si>
  <si>
    <t>0 points where a rental scheme is unavailable but is feasibly possible.</t>
  </si>
  <si>
    <t>5 points for products that enable increased levels of recycling or composting, for example specialist recycling bins or composting bags.</t>
  </si>
  <si>
    <t>5 points for products that enable reuse of an item that would otherwise be wasted. A good example of this would be a paintbrush with a replacable brushhead.</t>
  </si>
  <si>
    <t>5 points for products that extend other product's lifetimes, for example products that can be used to repair other items.</t>
  </si>
  <si>
    <t>5 points for products that provide an alternative to commonly consumable products, e.g. a rechargable battery.</t>
  </si>
  <si>
    <t>5 points for products that can be rented as an alternative to outright purchasing. Credit purchase schemes do not qualify for these points.</t>
  </si>
  <si>
    <t>4 points where over 50% of the product type is segregated in local public refuse streams.</t>
  </si>
  <si>
    <t>10 points where the product is compostable and can be disposed of in people's homes.</t>
  </si>
  <si>
    <t>RESPONSE</t>
  </si>
  <si>
    <t>#</t>
  </si>
  <si>
    <t>Product Name</t>
  </si>
  <si>
    <t>Assessed by</t>
  </si>
  <si>
    <t>SKU Code</t>
  </si>
  <si>
    <t>Percy Griffiths</t>
  </si>
  <si>
    <t>Toshiba 2.4 GHz Wireless Optical Mouse</t>
  </si>
  <si>
    <t>CJ6UPA3844RF</t>
  </si>
  <si>
    <t>Manufacturer Code</t>
  </si>
  <si>
    <t>Total Points  Scored</t>
  </si>
  <si>
    <t>Product Rating</t>
  </si>
  <si>
    <t>Product Ranking</t>
  </si>
  <si>
    <t>Total Points Available</t>
  </si>
  <si>
    <t>Assessment date</t>
  </si>
  <si>
    <t>AVAILABLE</t>
  </si>
  <si>
    <t>QUESTION</t>
  </si>
  <si>
    <t>Yes</t>
  </si>
  <si>
    <t>No</t>
  </si>
  <si>
    <t>Is there a complete bill of materials and substances for the product?</t>
  </si>
  <si>
    <t>VARIABLE</t>
  </si>
  <si>
    <t>COMMENTS</t>
  </si>
  <si>
    <t>III. TEST RESULTS</t>
  </si>
  <si>
    <t>Is the product made from recycled/reused material?</t>
  </si>
  <si>
    <t>Recycled</t>
  </si>
  <si>
    <t>Reused (incl. remanufactured or biological)</t>
  </si>
  <si>
    <t>Recycle</t>
  </si>
  <si>
    <t>Reuse</t>
  </si>
  <si>
    <t>Total</t>
  </si>
  <si>
    <t>A Guide to The Globally Harmonized System of Classification and Labelling of Chemicals (GHS)</t>
  </si>
  <si>
    <t>OSHA: Occupational Safety and Health Administration</t>
  </si>
  <si>
    <t>I. GENERAL INFORMATION</t>
  </si>
  <si>
    <t>What packaging is being used?</t>
  </si>
  <si>
    <t>Packaging Materials</t>
  </si>
  <si>
    <t xml:space="preserve">Can the product be repaired? </t>
  </si>
  <si>
    <t>Product Repair Services</t>
  </si>
  <si>
    <t>What is the products warranty?</t>
  </si>
  <si>
    <t>0 points where the product has a market standard warranty of up to 2 years.</t>
  </si>
  <si>
    <t>Is there a short term rental option for the product?</t>
  </si>
  <si>
    <t>Rental scheme</t>
  </si>
  <si>
    <t>End of Use</t>
  </si>
  <si>
    <t>0 points where no take-back schemes is being provided for the product.</t>
  </si>
  <si>
    <t>6 points where the manufacturer offers take-back schemes for the assessed product without an incentive.</t>
  </si>
  <si>
    <t>8 points where the manufacturer offers take-back schemes for the assessed product with an incentive.</t>
  </si>
  <si>
    <t>Is the product separated out from other products at the end of its life?</t>
  </si>
  <si>
    <t>What take-back scheme is available for this product?</t>
  </si>
  <si>
    <t>retailer take-back scheme of any product of this type without incentive</t>
  </si>
  <si>
    <t>Manufacturer pariticipation in second hand markets</t>
  </si>
  <si>
    <t>Available information of product manual, online</t>
  </si>
  <si>
    <t>CIRCULARITY CALCULATOR</t>
  </si>
  <si>
    <t>6 points where the product is segregated at the end of life by the product/brand retailer.</t>
  </si>
  <si>
    <t>10 points where the product is segregated at the end of life by the product/brand retailer and over 25% is returned to the original manufacturer.</t>
  </si>
  <si>
    <t>Manufacturing</t>
  </si>
  <si>
    <t>Material Selection</t>
  </si>
  <si>
    <t>Enlarge life of product, better if life warranty</t>
  </si>
  <si>
    <t>AIM</t>
  </si>
  <si>
    <t>EVALUATION</t>
  </si>
  <si>
    <t>Maximize</t>
  </si>
  <si>
    <t>Assist a manufacturer with understanding of the chemicals that are present in the product so that they may be assessed for their potential to adversely impact human or environmental health.</t>
  </si>
  <si>
    <t>Product Packaging</t>
  </si>
  <si>
    <t>Is there a rental option for the product?</t>
  </si>
  <si>
    <t>A complete bill of materials and substances provides the information required to plan for the recapture and re-use of component materials and enables the management of hazardous substances. </t>
  </si>
  <si>
    <t>II. EVALUATION</t>
  </si>
  <si>
    <t xml:space="preserve">Evaluate if the product can be accessed through a rental scheme. </t>
  </si>
  <si>
    <t>Evaluate the type of packaging that has been design for the commercialisation of the product and its level of commitment with Circular Economy principles.</t>
  </si>
  <si>
    <t>Evaluate the repair options for the product: from manufacturer/retailer repair services to DIY repair. Evaluate how the product fosters the first loop of the technical nutrients dimension of the Circular Economy: repair.</t>
  </si>
  <si>
    <t>Is there a complete bill of energy for the manufacturing process?</t>
  </si>
  <si>
    <t>Assist a manufacturer with understanding the sources and quantity of electricity used in their manufacturing processes.</t>
  </si>
  <si>
    <t>A complete bill of energy provides the information required to plan for the energy consumption and efficiency of manufacturing processes. It also contribute to the shift for using more renewable energy sources.</t>
  </si>
  <si>
    <t>Material Identification - Presence of Bill of Materials</t>
  </si>
  <si>
    <t>Energy Identification - Presence of Bill of Energy</t>
  </si>
  <si>
    <t>Waste must be avoid in a Circular Economy and it must be treated as "food" for other processes. The waste of one process must be the resource for another process. This decreases the pressure and impacts of waste to the environment.</t>
  </si>
  <si>
    <t>Q1</t>
  </si>
  <si>
    <t>Q2</t>
  </si>
  <si>
    <t>Q3</t>
  </si>
  <si>
    <t>Q4</t>
  </si>
  <si>
    <t>An efficient circular design of the product demands less materials without compromising its performance or quality. Thus, the quantity of materials needed for the manufacturing of the product is reduced.</t>
  </si>
  <si>
    <t>Q5</t>
  </si>
  <si>
    <t>Q6</t>
  </si>
  <si>
    <t>Q7</t>
  </si>
  <si>
    <t>Q8</t>
  </si>
  <si>
    <t>Q9</t>
  </si>
  <si>
    <t>Q10</t>
  </si>
  <si>
    <t>Q11</t>
  </si>
  <si>
    <t>Evaluate the progress of the product weight. This should be minimized in every version through modifications in dimensions (volume) or changes in materials (density).</t>
  </si>
  <si>
    <t>Material Selection - Use of Recovered Material</t>
  </si>
  <si>
    <t>Material Selection - Dematerialization</t>
  </si>
  <si>
    <t>Evaluate the presence of formal recovery channels that enables the product to go from the customer back to the manufacturer. This fosters the recovery and reutilization of the product's materials.</t>
  </si>
  <si>
    <t>Product Recovery - Segregation</t>
  </si>
  <si>
    <t>Reusing or recycling a high proportion of the reclaimed material drives the development of a circular economy.</t>
  </si>
  <si>
    <t>Product Recovery - Availability of Take Back Schemes</t>
  </si>
  <si>
    <t>The products recovered via take-back schemes are segregated properly and can be used to provide raw materials for the manufacture of new products.This reduces the risk  of material scarcity and pricing fluctuations in the supply chain.</t>
  </si>
  <si>
    <t>Are the product's materials passed back into the supply chain?</t>
  </si>
  <si>
    <t>Product Recovery - Product's Materials Reutilization</t>
  </si>
  <si>
    <t>Evaluate who is responsible for the segregation of the products recovered via take back schemes.</t>
  </si>
  <si>
    <t>Evaluate how many materials from the recovered and segregated products are passed back into the supply chain.</t>
  </si>
  <si>
    <t>Waste Reduction</t>
  </si>
  <si>
    <t>Does the product help to reduce waste through its use?</t>
  </si>
  <si>
    <t>Evaluate in what extent the product contributes to reduce waste by having the ability to increase its lifetime or the lifetime of other products.</t>
  </si>
  <si>
    <t>Product Lifetime Extension - Warranty</t>
  </si>
  <si>
    <t>Product Lifetime Extension - Repair Options</t>
  </si>
  <si>
    <t>What is the product's warranty?</t>
  </si>
  <si>
    <t>If yes , bonus question, toxic materials</t>
  </si>
  <si>
    <t>Product Access - Rental Scheme</t>
  </si>
  <si>
    <t>Evaluate in what extent the manufacturer, the retailer and the product features can contribute with the customer to establish the usage status of the product and foster maintenance actions.</t>
  </si>
  <si>
    <t>Product Lifetime Extension - Reuse Options</t>
  </si>
  <si>
    <t>Take-back schemes enables customers to dispose of their unwanted products and provide a mechanism for the recapture of materials and their eintroduction into the supply chain.</t>
  </si>
  <si>
    <t>Evaluate in what extent the manufacturer and/or the retailer contribute to the development of second hand markets for their products.</t>
  </si>
  <si>
    <t>Q12</t>
  </si>
  <si>
    <t>Q13</t>
  </si>
  <si>
    <t>Q14</t>
  </si>
  <si>
    <t>Q15</t>
  </si>
  <si>
    <t>Product lifetimes can be extended where used products have been designed to be traceable and their usage status can be easily established. Second hand markets development fosters products to find new users and extend their lifetime.</t>
  </si>
  <si>
    <t>+</t>
  </si>
  <si>
    <t>=</t>
  </si>
  <si>
    <t>Reused*</t>
  </si>
  <si>
    <t>Is the product lighter than its previous version?</t>
  </si>
  <si>
    <t>0 points where the total weight of the assessed product is more than the total weight of a previous version or the product it is replacing.</t>
  </si>
  <si>
    <t>2 points where the total weight of the assessed product is less than the total weight of a previous version or the product it is replacing.</t>
  </si>
  <si>
    <t>Up to 25%</t>
  </si>
  <si>
    <t>Materials assessed and included in C2C banned list of chemicals</t>
  </si>
  <si>
    <t>None</t>
  </si>
  <si>
    <t>At least 1</t>
  </si>
  <si>
    <t>Materials assessed and included in EC list of critical raw materials</t>
  </si>
  <si>
    <t>Material included in EC list of critical raw materials</t>
  </si>
  <si>
    <t>Chemical included in C2C banned list of chemicals</t>
  </si>
  <si>
    <t>2 bonus points where none of the materials and substances from the bill of materials are included in the Cradle to Cradle (C2C) banned list of chemicals.</t>
  </si>
  <si>
    <t>1 bonus points where none of the materials and substances from the bill of materials are included in the European Commission (EC) list of critical raw materials.</t>
  </si>
  <si>
    <t>0 bonus points where at least 1 material or substance from the bill of materials is included in the Cradle to Cradle (C2C) banned list of chemicals.</t>
  </si>
  <si>
    <t>0 bonus points where at least 1 material or substance from the bill of materials is included in the European Commission (EC) list of critical raw materials.</t>
  </si>
  <si>
    <t>1 point for packaging made from multiple materials which can be recycled.</t>
  </si>
  <si>
    <t>2 points where the packaging is made only from recycled materials.</t>
  </si>
  <si>
    <t>4 points for products or services that use the same packaging multiple times.</t>
  </si>
  <si>
    <t>5 points for products or services that have no packaging or where the packaging has been designed to be reused multiple times.</t>
  </si>
  <si>
    <t>3 points for packaging that contains paper or cardboard only.</t>
  </si>
  <si>
    <t>Rental schemes beside acquisition enables customers to access higher quality products and materials without having to purchase the product themselves.</t>
  </si>
  <si>
    <t>15 points where a short-term rental scheme is available as an alternative to purchase.</t>
  </si>
  <si>
    <t>5 points where the product is designed to be repaired using standard tools.</t>
  </si>
  <si>
    <t>5 points where the product is subject to a lifetime guarantee or can be rented.</t>
  </si>
  <si>
    <t>3 points where the product can be repaired by a specialist other than the manufacturer.</t>
  </si>
  <si>
    <t>12 points where a retailer offers take-back schemes exists for any product of this type without incentive.</t>
  </si>
  <si>
    <t>15 points where a retailer offers take-back schemes exists for any product of this type with an incentive.</t>
  </si>
  <si>
    <t>Product Recovery - Product's Materials Reintroduction</t>
  </si>
  <si>
    <t>Q1. Material Selection - Use of Recovered Material</t>
  </si>
  <si>
    <t>Q17. Product Recovery - Product's Materials Reutilization</t>
  </si>
  <si>
    <t>* includes remanufactured or biodegradable</t>
  </si>
  <si>
    <t xml:space="preserve">Up to 10 points available where materials and components are passed back into the supply chain. </t>
  </si>
  <si>
    <t>Up to 20 points available for reused/recycled content. Reused components are those that have had a full service life and have been collected, refilled, refurbished or remanufactured by the supplier. Recycled materials are those that have been sourced from post-consumer waste streams or from a supplier take back scheme.</t>
  </si>
  <si>
    <t>Evaluate what % of the total weight of the product comes from non-virgin material sources: reused (inc. remanufactured and biodegradable) and recycled sources.</t>
  </si>
  <si>
    <t>% of Renewable Energy of Total Energy consumed to manufacture one product</t>
  </si>
  <si>
    <t>75% or more</t>
  </si>
  <si>
    <t>25% &lt; x &lt; 75%</t>
  </si>
  <si>
    <t>* Wind, solar, hydro-electric and tidal power as well as geothermal energy and biomass.</t>
  </si>
  <si>
    <t>Renewable Energy used in manufacturing*</t>
  </si>
  <si>
    <t>2 points where there is a complete bill of energy used in the manufacturing process of the product.</t>
  </si>
  <si>
    <t>0 bonus points where no renewable energy is used in the manufacturing of the product.</t>
  </si>
  <si>
    <t>2 bonus points where 25% or less of the total energy used in the manufacturing of the product comes from renewable sources.</t>
  </si>
  <si>
    <t>8 bonus points where 75% or more of the total energy used in the manufacturing of the product comes from renewable sources.</t>
  </si>
  <si>
    <t>5 bonus points where more than 25% and less than 75% of the total energy used in the manufacturing of the product comes from renewable sources.</t>
  </si>
  <si>
    <t>Manufacturing Waste Management</t>
  </si>
  <si>
    <t>Bonus Points if main answer is "Yes"</t>
  </si>
  <si>
    <t>waste treated for reintroduction in same/similar processes (not as energy)</t>
  </si>
  <si>
    <t>0 points where a bill of energy used in the manufacturing process of the product is incomplete or unavailable.</t>
  </si>
  <si>
    <t>2 points where there is a complete bill of solid waste from the manufacturing process of the product.</t>
  </si>
  <si>
    <t>0 points where a bill of solid waste from the manufacturing process of the product is incomplete or unavailable.</t>
  </si>
  <si>
    <t>Is there a complete bill of solid waste for the manufacturing process?</t>
  </si>
  <si>
    <t>of solid waste treated for reintroduction in same/similar/other manufacturing processes (not as energy)</t>
  </si>
  <si>
    <t>residual fraction of solid waste with no recovery treatment</t>
  </si>
  <si>
    <t>Assist a manufacturer with understanding the quantity and types of industrial solid waste that their manufacturing processes generates.</t>
  </si>
  <si>
    <t>0 bonus points where 0% of the solid waste from the manufacturing process of the product is recovered and reintroduced.</t>
  </si>
  <si>
    <t>1 bonus point where 10% of the solid waste from the manufacturing process of the product is recovered and reintroduced.</t>
  </si>
  <si>
    <t>1 bonus point where 20% of the solid waste from the manufacturing process of the product is recovered and reintroduced.</t>
  </si>
  <si>
    <t>2 bonus points where 30% of the solid waste from the manufacturing process of the product is recovered and reintroduced.</t>
  </si>
  <si>
    <t>2 bonus points where 40% of the solid waste from the manufacturing process of the product is recovered and reintroduced.</t>
  </si>
  <si>
    <t>4 bonus points where 50% of the solid waste from the manufacturing process of the product is recovered and reintroduced.</t>
  </si>
  <si>
    <t>4 bonus points where 60% of the solid waste from the manufacturing process of the product is recovered and reintroduced.</t>
  </si>
  <si>
    <t>5 bonus points where 70% of the solid waste from the manufacturing process of the product is recovered and reintroduced.</t>
  </si>
  <si>
    <t>6 bonus points where 80% of the solid waste from the manufacturing process of the product is recovered and reintroduced.</t>
  </si>
  <si>
    <t>None of below</t>
  </si>
  <si>
    <t>Tier 2: Tier 1 + available online product profile and support team service</t>
  </si>
  <si>
    <t>Can the usage status and identification of the product be established?</t>
  </si>
  <si>
    <t>Product Lifetime Extension - Usage Status and ID</t>
  </si>
  <si>
    <t>Knowing the usage status and the identification of the product contributes to plan maintenance actions before a malfunction happens. Thus, the lifetime of the product is extended.</t>
  </si>
  <si>
    <t>Not applicable to product type</t>
  </si>
  <si>
    <t>Packaging is not recyclable</t>
  </si>
  <si>
    <t>Packaging made from multiple materials and is recyclable</t>
  </si>
  <si>
    <t>Packaging made only from recycled content</t>
  </si>
  <si>
    <t>Packaging made only from paper or cardboard</t>
  </si>
  <si>
    <t>Packaging reused multiple times (including rental)</t>
  </si>
  <si>
    <t>No packaging required</t>
  </si>
  <si>
    <t>2 points for products that have full embedded identification and also have available online profile and support service from manufacturer/retailer.</t>
  </si>
  <si>
    <t>5 points for products with embedded ID, online profile, support service team and available online activation/registration.</t>
  </si>
  <si>
    <t>10 points for products with embedded ID, online profile, support service team, online activation/registration and automatic usage register.</t>
  </si>
  <si>
    <t>15 points for products with embedded ID, online profile, support service team, online activation/registration, automatic usage register and maintenance alerts using "Internet of Things" (IoT)</t>
  </si>
  <si>
    <t>No repair service or replacement offered</t>
  </si>
  <si>
    <t xml:space="preserve">Repair offered by retailer/manufacturer, chargeable </t>
  </si>
  <si>
    <t>Nationwide repair by specialist firms, chargeable</t>
  </si>
  <si>
    <t>Product can be repaired with standard tools &amp; online repair manual</t>
  </si>
  <si>
    <t>Lifetime guarantee or rental</t>
  </si>
  <si>
    <t>None of the below</t>
  </si>
  <si>
    <t xml:space="preserve">Enables recycling or composting </t>
  </si>
  <si>
    <t>Enables reuse preventing item becoming waste/discarded</t>
  </si>
  <si>
    <t>Enables the extension of another product's lifetime</t>
  </si>
  <si>
    <t>An alternative to a commonly consumable product</t>
  </si>
  <si>
    <t>Can be rented rather than purchased</t>
  </si>
  <si>
    <t>No take-back scheme available</t>
  </si>
  <si>
    <t>Manufacturer take-back scheme of this product without incentive</t>
  </si>
  <si>
    <t>Manufacturer take-back scheme of this product with incentive</t>
  </si>
  <si>
    <t>Retailer take-back scheme of any product of this type without incentive</t>
  </si>
  <si>
    <t>Retailer take-back scheme of any product of this type with incentive</t>
  </si>
  <si>
    <t>Over 50% of the product type is segregated in local public refuse streams (for example, WEEE)</t>
  </si>
  <si>
    <t>Product is segregated at end of life by product/brand retailer</t>
  </si>
  <si>
    <t>As above and more than 25% returned to manfacturer</t>
  </si>
  <si>
    <t>Compostable/biodegradable product</t>
  </si>
  <si>
    <t>Tier 1: product includes embedded ID details (model, serial #, recycling, etc)</t>
  </si>
  <si>
    <t>1 point for products with embedded full identification details.</t>
  </si>
  <si>
    <t>Tier 3: Tier 2 + online product activation/registration with customer details</t>
  </si>
  <si>
    <t>Tier 5: Tier 4 + product automatically alerts maintenance actions through IoT</t>
  </si>
  <si>
    <t>Tier 4: Tier 3 + product usage is registered automatically, i.e. "odometer"</t>
  </si>
  <si>
    <t>0 points where the product doesn't provide identification, usage status or traceability options.</t>
  </si>
  <si>
    <t xml:space="preserve">Can the product be reused? </t>
  </si>
  <si>
    <t>9 bonus points where 90% of the solid waste from the manufacturing process of the product is recovered and reintroduced.</t>
  </si>
  <si>
    <t>13 bonus points where 100% of the solid waste from the manufacturing process of the product is recovered and reintroduced.</t>
  </si>
  <si>
    <t>All of the previous options</t>
  </si>
  <si>
    <t>Manufacturer offers a certified refurbished version of the product</t>
  </si>
  <si>
    <t>2 of the previous options</t>
  </si>
  <si>
    <t>3 of the previous options</t>
  </si>
  <si>
    <t>Manufacturer/Retailer offers a certified quality test for used products</t>
  </si>
  <si>
    <t>Manufacturer/Retailer supports local reuse centers</t>
  </si>
  <si>
    <t>4 of the previous options</t>
  </si>
  <si>
    <t xml:space="preserve">Manufacturer/Retailer have an online platform to sell/buy/rent used products </t>
  </si>
  <si>
    <t>Manufacturer/Retailer offers online information on how to reuse the product</t>
  </si>
  <si>
    <t>0 points where the manufacturer/retailer don't foster any reuse activities for used products.</t>
  </si>
  <si>
    <t>2 points where the manufacturer offers (sell or rent) a refurbished version of the product.</t>
  </si>
  <si>
    <t>2 points where the manufacturer/retailer provides a certified quality test of used products. This increases the possibilities of customers to resell their products as it provides official feedback of the status of the product to further buyers.</t>
  </si>
  <si>
    <t>2 points where the manufacturer/retailer provides an online platform were actual product owners can show their used products to interested buyers.</t>
  </si>
  <si>
    <t>2 points where the manufacturer/retailer support local reuse centers. This centers act like intermediaries between sellers/buyers of reused products.</t>
  </si>
  <si>
    <t>2 points where the manufacturer/retailer provide online information about the options of reused products other than sending them to waste.</t>
  </si>
  <si>
    <t>4 points where the manufacturer/retailer fosters two reuse activities for used products.</t>
  </si>
  <si>
    <t>6 points where the manufacturer/retailer fosters three reuse activities for used products.</t>
  </si>
  <si>
    <t>8 points where the manufacturer/retailer fosters four reuse activities for used products.</t>
  </si>
  <si>
    <t>10 points where the manufacturer/retailer fosters five reuse activities for used products.</t>
  </si>
  <si>
    <t>Design/Redesign</t>
  </si>
  <si>
    <t>TOTAL</t>
  </si>
  <si>
    <t>In Use</t>
  </si>
  <si>
    <t>RESULTS</t>
  </si>
  <si>
    <t>GENERAL INFORMATION</t>
  </si>
  <si>
    <t>Version</t>
  </si>
  <si>
    <t>Updated</t>
  </si>
  <si>
    <t>2.0</t>
  </si>
  <si>
    <t>Contact</t>
  </si>
  <si>
    <t>DESIGN / REDESIGN</t>
  </si>
  <si>
    <t>IN USE</t>
  </si>
  <si>
    <t>Instructions</t>
  </si>
  <si>
    <t>QUESTIONNAIRE</t>
  </si>
  <si>
    <t>The questionnaire intends to evaluate in what degree the product fosters the Circular Economy principles throughout its different lifecycle stages.</t>
  </si>
  <si>
    <t>→</t>
  </si>
  <si>
    <t>To respond the questions click the link below</t>
  </si>
  <si>
    <t>←</t>
  </si>
  <si>
    <t>Lifecycle</t>
  </si>
  <si>
    <t># Questions</t>
  </si>
  <si>
    <t>Available</t>
  </si>
  <si>
    <t>Scored</t>
  </si>
  <si>
    <t>Rating</t>
  </si>
  <si>
    <t>Ranking</t>
  </si>
  <si>
    <t>Points</t>
  </si>
  <si>
    <t xml:space="preserve"> Complete the General Information section (1), then answer the questions in the Circularity Test (2) and finally, view the results (3). Answer on the yellow boxes and navigate with the yellow arrows.</t>
  </si>
  <si>
    <t>Catalytic Converter</t>
  </si>
  <si>
    <t>-</t>
  </si>
  <si>
    <t>CIRCULARITY TEST - CEIP SCORE</t>
  </si>
  <si>
    <t>Group Number</t>
  </si>
  <si>
    <t>May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</si>
</sst>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1"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9"/>
      <color indexed="81"/>
      <name val="Tahoma"/>
      <family val="2"/>
    </font>
    <font>
      <b/>
      <sz val="9"/>
      <name val="Calibri"/>
      <family val="2"/>
    </font>
    <font>
      <sz val="9"/>
      <name val="Calibri"/>
      <family val="2"/>
    </font>
    <font>
      <sz val="8"/>
      <color rgb="FF548DD4"/>
      <name val="Symbol"/>
      <family val="1"/>
      <charset val="2"/>
    </font>
    <font>
      <sz val="9"/>
      <color rgb="FFFF0000"/>
      <name val="Calibri"/>
      <family val="2"/>
    </font>
    <font>
      <b/>
      <sz val="9"/>
      <color theme="1"/>
      <name val="Calibri"/>
      <family val="2"/>
      <scheme val="minor"/>
    </font>
    <font>
      <sz val="11"/>
      <color theme="1"/>
      <name val="Calibri"/>
      <family val="2"/>
      <scheme val="minor"/>
    </font>
    <font>
      <b/>
      <sz val="13"/>
      <color theme="3"/>
      <name val="Calibri"/>
      <family val="2"/>
      <scheme val="minor"/>
    </font>
    <font>
      <b/>
      <sz val="12"/>
      <color theme="0"/>
      <name val="Calibri"/>
      <family val="2"/>
      <scheme val="minor"/>
    </font>
    <font>
      <b/>
      <sz val="10"/>
      <color theme="0"/>
      <name val="Calibri"/>
      <family val="2"/>
      <scheme val="minor"/>
    </font>
    <font>
      <b/>
      <sz val="16"/>
      <color theme="0"/>
      <name val="Calibri"/>
      <family val="2"/>
      <scheme val="minor"/>
    </font>
    <font>
      <i/>
      <sz val="9"/>
      <color theme="1"/>
      <name val="Calibri"/>
      <family val="2"/>
      <scheme val="minor"/>
    </font>
    <font>
      <sz val="10"/>
      <name val="Arial"/>
      <family val="2"/>
    </font>
    <font>
      <sz val="10"/>
      <color theme="1"/>
      <name val="Arial"/>
      <family val="2"/>
    </font>
    <font>
      <b/>
      <sz val="26"/>
      <color theme="1"/>
      <name val="Calibri"/>
      <family val="2"/>
      <scheme val="minor"/>
    </font>
    <font>
      <sz val="11"/>
      <color theme="1" tint="0.249977111117893"/>
      <name val="Calibri"/>
      <family val="2"/>
      <scheme val="minor"/>
    </font>
    <font>
      <i/>
      <sz val="9"/>
      <name val="Calibri"/>
      <family val="2"/>
      <scheme val="minor"/>
    </font>
    <font>
      <b/>
      <sz val="10"/>
      <name val="Calibri"/>
      <family val="2"/>
      <scheme val="minor"/>
    </font>
    <font>
      <sz val="11"/>
      <color theme="0"/>
      <name val="Calibri"/>
      <family val="2"/>
      <scheme val="minor"/>
    </font>
    <font>
      <b/>
      <sz val="9"/>
      <color indexed="81"/>
      <name val="Tahoma"/>
      <charset val="1"/>
    </font>
    <font>
      <b/>
      <sz val="10"/>
      <color rgb="FFFF0000"/>
      <name val="Calibri"/>
      <family val="2"/>
      <scheme val="minor"/>
    </font>
    <font>
      <sz val="9"/>
      <color theme="0"/>
      <name val="Calibri"/>
      <family val="2"/>
      <scheme val="minor"/>
    </font>
    <font>
      <b/>
      <sz val="14"/>
      <color theme="1"/>
      <name val="Calibri"/>
      <family val="2"/>
      <scheme val="minor"/>
    </font>
    <font>
      <u/>
      <sz val="11"/>
      <color theme="10"/>
      <name val="Calibri"/>
      <family val="2"/>
      <scheme val="minor"/>
    </font>
    <font>
      <u/>
      <sz val="9"/>
      <color theme="10"/>
      <name val="Calibri"/>
      <family val="2"/>
      <scheme val="minor"/>
    </font>
    <font>
      <b/>
      <sz val="13"/>
      <name val="Calibri"/>
      <family val="2"/>
      <scheme val="minor"/>
    </font>
    <font>
      <b/>
      <i/>
      <sz val="9"/>
      <color theme="1"/>
      <name val="Calibri"/>
      <family val="2"/>
      <scheme val="minor"/>
    </font>
    <font>
      <sz val="10"/>
      <color theme="0"/>
      <name val="Calibri"/>
      <family val="2"/>
      <scheme val="minor"/>
    </font>
    <font>
      <sz val="12"/>
      <color theme="1"/>
      <name val="Calibri"/>
      <family val="2"/>
      <scheme val="minor"/>
    </font>
    <font>
      <b/>
      <sz val="36"/>
      <color theme="0"/>
      <name val="Calibri"/>
      <family val="2"/>
      <scheme val="minor"/>
    </font>
    <font>
      <sz val="36"/>
      <color rgb="FFFFC000"/>
      <name val="Calibri"/>
      <family val="2"/>
      <scheme val="minor"/>
    </font>
    <font>
      <b/>
      <sz val="16"/>
      <color rgb="FFFFC000"/>
      <name val="Calibri"/>
      <family val="2"/>
      <scheme val="minor"/>
    </font>
    <font>
      <sz val="28"/>
      <color theme="1"/>
      <name val="Calibri"/>
      <family val="2"/>
      <scheme val="minor"/>
    </font>
    <font>
      <sz val="18"/>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C000"/>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CC00"/>
        <bgColor indexed="64"/>
      </patternFill>
    </fill>
    <fill>
      <patternFill patternType="solid">
        <fgColor rgb="FFFFE67D"/>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theme="0"/>
      </top>
      <bottom style="thin">
        <color theme="0"/>
      </bottom>
      <diagonal/>
    </border>
    <border>
      <left/>
      <right style="thin">
        <color auto="1"/>
      </right>
      <top style="thin">
        <color auto="1"/>
      </top>
      <bottom/>
      <diagonal/>
    </border>
    <border>
      <left/>
      <right/>
      <top/>
      <bottom style="thick">
        <color theme="4" tint="0.499984740745262"/>
      </bottom>
      <diagonal/>
    </border>
    <border>
      <left style="thin">
        <color auto="1"/>
      </left>
      <right/>
      <top/>
      <bottom/>
      <diagonal/>
    </border>
    <border>
      <left/>
      <right style="thin">
        <color auto="1"/>
      </right>
      <top/>
      <bottom/>
      <diagonal/>
    </border>
    <border>
      <left style="thin">
        <color auto="1"/>
      </left>
      <right style="thin">
        <color auto="1"/>
      </right>
      <top/>
      <bottom style="hair">
        <color auto="1"/>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theme="0"/>
      </right>
      <top style="thin">
        <color theme="0"/>
      </top>
      <bottom style="thin">
        <color theme="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top style="thin">
        <color auto="1"/>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top style="thin">
        <color theme="0"/>
      </top>
      <bottom style="medium">
        <color auto="1"/>
      </bottom>
      <diagonal/>
    </border>
    <border>
      <left/>
      <right/>
      <top style="thin">
        <color theme="0"/>
      </top>
      <bottom style="medium">
        <color auto="1"/>
      </bottom>
      <diagonal/>
    </border>
    <border>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right style="thin">
        <color theme="0"/>
      </right>
      <top style="thin">
        <color theme="0"/>
      </top>
      <bottom/>
      <diagonal/>
    </border>
    <border>
      <left/>
      <right style="thin">
        <color theme="0"/>
      </right>
      <top/>
      <bottom/>
      <diagonal/>
    </border>
    <border>
      <left style="medium">
        <color auto="1"/>
      </left>
      <right/>
      <top/>
      <bottom/>
      <diagonal/>
    </border>
    <border>
      <left style="thin">
        <color theme="0"/>
      </left>
      <right/>
      <top style="thin">
        <color theme="0"/>
      </top>
      <bottom style="thin">
        <color theme="0"/>
      </bottom>
      <diagonal/>
    </border>
    <border>
      <left style="thin">
        <color auto="1"/>
      </left>
      <right style="thin">
        <color auto="1"/>
      </right>
      <top/>
      <bottom style="medium">
        <color auto="1"/>
      </bottom>
      <diagonal/>
    </border>
    <border>
      <left style="thin">
        <color auto="1"/>
      </left>
      <right style="thin">
        <color auto="1"/>
      </right>
      <top style="hair">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theme="0"/>
      </left>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auto="1"/>
      </left>
      <right/>
      <top style="thin">
        <color auto="1"/>
      </top>
      <bottom/>
      <diagonal/>
    </border>
    <border>
      <left style="thin">
        <color auto="1"/>
      </left>
      <right style="medium">
        <color auto="1"/>
      </right>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diagonal/>
    </border>
    <border>
      <left/>
      <right/>
      <top/>
      <bottom style="hair">
        <color auto="1"/>
      </bottom>
      <diagonal/>
    </border>
    <border>
      <left/>
      <right/>
      <top style="thin">
        <color auto="1"/>
      </top>
      <bottom style="thin">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medium">
        <color auto="1"/>
      </top>
      <bottom style="medium">
        <color auto="1"/>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diagonal/>
    </border>
    <border>
      <left/>
      <right/>
      <top style="thin">
        <color theme="0"/>
      </top>
      <bottom/>
      <diagonal/>
    </border>
    <border>
      <left/>
      <right/>
      <top/>
      <bottom style="thin">
        <color theme="0"/>
      </bottom>
      <diagonal/>
    </border>
  </borders>
  <cellStyleXfs count="6">
    <xf numFmtId="0" fontId="0" fillId="0" borderId="0"/>
    <xf numFmtId="9" fontId="13" fillId="0" borderId="0" applyFont="0" applyFill="0" applyBorder="0" applyAlignment="0" applyProtection="0"/>
    <xf numFmtId="0" fontId="14" fillId="0" borderId="11" applyNumberFormat="0" applyFill="0" applyAlignment="0" applyProtection="0"/>
    <xf numFmtId="0" fontId="19" fillId="0" borderId="0"/>
    <xf numFmtId="9" fontId="19" fillId="0" borderId="0" applyFont="0" applyFill="0" applyBorder="0" applyAlignment="0" applyProtection="0"/>
    <xf numFmtId="0" fontId="30" fillId="0" borderId="0" applyNumberFormat="0" applyFill="0" applyBorder="0" applyAlignment="0" applyProtection="0"/>
  </cellStyleXfs>
  <cellXfs count="298">
    <xf numFmtId="0" fontId="0" fillId="0" borderId="0" xfId="0"/>
    <xf numFmtId="0" fontId="0" fillId="2" borderId="0" xfId="0" applyFill="1"/>
    <xf numFmtId="0" fontId="1" fillId="2" borderId="0" xfId="0" applyFont="1" applyFill="1"/>
    <xf numFmtId="0" fontId="0" fillId="2" borderId="0" xfId="0" applyFill="1" applyBorder="1"/>
    <xf numFmtId="0" fontId="5" fillId="2" borderId="0" xfId="0" applyFont="1" applyFill="1"/>
    <xf numFmtId="0" fontId="0" fillId="2" borderId="0" xfId="0" applyFill="1" applyAlignment="1">
      <alignment horizontal="center"/>
    </xf>
    <xf numFmtId="0" fontId="6" fillId="2" borderId="1" xfId="0" applyFont="1" applyFill="1" applyBorder="1" applyAlignment="1">
      <alignment horizontal="left" vertical="top" wrapText="1"/>
    </xf>
    <xf numFmtId="0" fontId="6" fillId="2" borderId="0" xfId="0" applyFont="1" applyFill="1"/>
    <xf numFmtId="0" fontId="6" fillId="2" borderId="1" xfId="0" applyFont="1" applyFill="1" applyBorder="1" applyAlignment="1">
      <alignment horizontal="left"/>
    </xf>
    <xf numFmtId="0" fontId="1" fillId="2" borderId="0" xfId="0" applyFont="1" applyFill="1" applyBorder="1" applyAlignment="1">
      <alignment horizontal="center"/>
    </xf>
    <xf numFmtId="0" fontId="6" fillId="4" borderId="1" xfId="0" applyFont="1" applyFill="1" applyBorder="1" applyAlignment="1">
      <alignment horizontal="left"/>
    </xf>
    <xf numFmtId="0" fontId="1" fillId="2" borderId="1" xfId="0" applyFont="1" applyFill="1" applyBorder="1" applyAlignment="1">
      <alignment horizontal="center"/>
    </xf>
    <xf numFmtId="0" fontId="6" fillId="5" borderId="1" xfId="0" applyFont="1" applyFill="1" applyBorder="1" applyAlignment="1">
      <alignment horizontal="left"/>
    </xf>
    <xf numFmtId="0" fontId="6" fillId="2" borderId="6" xfId="0" applyFont="1" applyFill="1" applyBorder="1" applyAlignment="1">
      <alignment horizontal="left"/>
    </xf>
    <xf numFmtId="0" fontId="1" fillId="2" borderId="0" xfId="0" applyFont="1" applyFill="1" applyBorder="1"/>
    <xf numFmtId="0" fontId="9" fillId="6" borderId="0" xfId="0" applyFont="1" applyFill="1"/>
    <xf numFmtId="0" fontId="10" fillId="0" borderId="0" xfId="0" applyFont="1" applyAlignment="1">
      <alignment horizontal="justify" vertical="center"/>
    </xf>
    <xf numFmtId="0" fontId="11" fillId="6" borderId="0" xfId="0" applyFont="1" applyFill="1"/>
    <xf numFmtId="0" fontId="6" fillId="2" borderId="1" xfId="0" applyFont="1" applyFill="1" applyBorder="1" applyAlignment="1">
      <alignment horizontal="center"/>
    </xf>
    <xf numFmtId="0" fontId="6" fillId="2" borderId="0" xfId="0" applyFont="1" applyFill="1" applyBorder="1"/>
    <xf numFmtId="0" fontId="3" fillId="2" borderId="0" xfId="0" applyFont="1" applyFill="1" applyBorder="1" applyAlignment="1">
      <alignment horizontal="center" vertical="center" wrapText="1"/>
    </xf>
    <xf numFmtId="0" fontId="15" fillId="3" borderId="9" xfId="0" applyFont="1" applyFill="1" applyBorder="1" applyAlignment="1">
      <alignment vertical="center" wrapText="1"/>
    </xf>
    <xf numFmtId="0" fontId="5" fillId="2" borderId="0" xfId="0" applyFont="1" applyFill="1" applyBorder="1"/>
    <xf numFmtId="0" fontId="4" fillId="2" borderId="0" xfId="0" applyFont="1" applyFill="1" applyBorder="1"/>
    <xf numFmtId="0" fontId="6" fillId="2" borderId="0" xfId="0" applyFont="1" applyFill="1" applyBorder="1" applyAlignment="1">
      <alignment horizontal="left"/>
    </xf>
    <xf numFmtId="0" fontId="6" fillId="7" borderId="0" xfId="0" applyFont="1" applyFill="1" applyAlignment="1">
      <alignment horizontal="center"/>
    </xf>
    <xf numFmtId="0" fontId="12" fillId="2" borderId="0" xfId="0" applyFont="1" applyFill="1" applyAlignment="1">
      <alignment horizontal="center"/>
    </xf>
    <xf numFmtId="0" fontId="16" fillId="9" borderId="4" xfId="0" applyFont="1" applyFill="1" applyBorder="1" applyAlignment="1">
      <alignment horizontal="center"/>
    </xf>
    <xf numFmtId="0" fontId="16" fillId="10" borderId="4" xfId="0" applyFont="1" applyFill="1" applyBorder="1" applyAlignment="1">
      <alignment horizontal="center"/>
    </xf>
    <xf numFmtId="0" fontId="17" fillId="2" borderId="0" xfId="0" applyFont="1" applyFill="1" applyBorder="1" applyAlignment="1">
      <alignment horizontal="center" vertical="center" wrapText="1"/>
    </xf>
    <xf numFmtId="0" fontId="15" fillId="2" borderId="0" xfId="0" applyFont="1" applyFill="1" applyBorder="1" applyAlignment="1">
      <alignment vertical="center" wrapText="1"/>
    </xf>
    <xf numFmtId="0" fontId="6" fillId="2" borderId="2" xfId="0" applyFont="1" applyFill="1" applyBorder="1" applyAlignment="1">
      <alignment horizontal="left"/>
    </xf>
    <xf numFmtId="0" fontId="6" fillId="2" borderId="15" xfId="0" applyFont="1" applyFill="1" applyBorder="1" applyAlignment="1">
      <alignment horizontal="left"/>
    </xf>
    <xf numFmtId="0" fontId="6" fillId="4" borderId="2" xfId="0" applyFont="1" applyFill="1" applyBorder="1" applyAlignment="1">
      <alignment horizontal="left"/>
    </xf>
    <xf numFmtId="0" fontId="6" fillId="5" borderId="2" xfId="0" applyFont="1" applyFill="1" applyBorder="1" applyAlignment="1">
      <alignment horizontal="left"/>
    </xf>
    <xf numFmtId="9" fontId="5" fillId="7" borderId="1" xfId="1" applyFont="1" applyFill="1" applyBorder="1" applyAlignment="1">
      <alignment horizontal="center" vertical="center" wrapText="1"/>
    </xf>
    <xf numFmtId="0" fontId="19" fillId="2" borderId="0" xfId="3" applyFill="1"/>
    <xf numFmtId="0" fontId="19" fillId="2" borderId="16" xfId="3" applyFill="1" applyBorder="1"/>
    <xf numFmtId="0" fontId="19" fillId="2" borderId="10" xfId="3" applyFill="1" applyBorder="1"/>
    <xf numFmtId="0" fontId="19" fillId="2" borderId="12" xfId="3" applyFill="1" applyBorder="1"/>
    <xf numFmtId="0" fontId="19" fillId="2" borderId="0" xfId="3" applyFill="1" applyBorder="1"/>
    <xf numFmtId="9" fontId="0" fillId="2" borderId="0" xfId="4" applyFont="1" applyFill="1" applyBorder="1"/>
    <xf numFmtId="9" fontId="19" fillId="2" borderId="0" xfId="3" applyNumberFormat="1" applyFill="1" applyBorder="1"/>
    <xf numFmtId="0" fontId="19" fillId="2" borderId="13" xfId="3" applyFill="1" applyBorder="1"/>
    <xf numFmtId="0" fontId="20" fillId="2" borderId="0" xfId="3" applyFont="1" applyFill="1" applyBorder="1"/>
    <xf numFmtId="0" fontId="19" fillId="2" borderId="15" xfId="3" applyFill="1" applyBorder="1"/>
    <xf numFmtId="0" fontId="19" fillId="2" borderId="17" xfId="3" applyFill="1" applyBorder="1"/>
    <xf numFmtId="0" fontId="19" fillId="2" borderId="18" xfId="3" applyFill="1" applyBorder="1"/>
    <xf numFmtId="0" fontId="0" fillId="2" borderId="13" xfId="0" applyFill="1" applyBorder="1"/>
    <xf numFmtId="0" fontId="5" fillId="2" borderId="12" xfId="0" applyFont="1" applyFill="1" applyBorder="1" applyAlignment="1">
      <alignment horizontal="left"/>
    </xf>
    <xf numFmtId="0" fontId="18" fillId="2" borderId="12" xfId="0" applyFont="1" applyFill="1" applyBorder="1" applyAlignment="1">
      <alignment horizontal="left" vertical="top" wrapText="1"/>
    </xf>
    <xf numFmtId="0" fontId="2" fillId="2" borderId="0" xfId="0" applyFont="1" applyFill="1" applyBorder="1" applyAlignment="1">
      <alignment horizontal="left" vertical="center"/>
    </xf>
    <xf numFmtId="0" fontId="3" fillId="2" borderId="0" xfId="0" applyFont="1" applyFill="1" applyBorder="1" applyAlignment="1">
      <alignment vertical="center" wrapText="1"/>
    </xf>
    <xf numFmtId="164" fontId="4" fillId="2" borderId="0" xfId="0" applyNumberFormat="1" applyFont="1" applyFill="1" applyBorder="1" applyAlignment="1"/>
    <xf numFmtId="0" fontId="3" fillId="2" borderId="0" xfId="0" applyFont="1" applyFill="1" applyBorder="1" applyAlignment="1">
      <alignment horizontal="left" vertical="center" wrapText="1"/>
    </xf>
    <xf numFmtId="0" fontId="5" fillId="2" borderId="12" xfId="0" applyFont="1" applyFill="1" applyBorder="1"/>
    <xf numFmtId="0" fontId="5" fillId="2" borderId="23" xfId="0" applyFont="1" applyFill="1" applyBorder="1" applyAlignment="1">
      <alignment horizontal="left"/>
    </xf>
    <xf numFmtId="0" fontId="0" fillId="2" borderId="24" xfId="0" applyFill="1" applyBorder="1"/>
    <xf numFmtId="0" fontId="0" fillId="2" borderId="23" xfId="0" applyFill="1" applyBorder="1"/>
    <xf numFmtId="0" fontId="0" fillId="2" borderId="25" xfId="0" applyFill="1" applyBorder="1"/>
    <xf numFmtId="0" fontId="0" fillId="2" borderId="34" xfId="0" applyFill="1" applyBorder="1"/>
    <xf numFmtId="0" fontId="4" fillId="2" borderId="33" xfId="0" applyFont="1" applyFill="1" applyBorder="1"/>
    <xf numFmtId="0" fontId="16" fillId="10" borderId="38" xfId="0" applyFont="1" applyFill="1" applyBorder="1" applyAlignment="1">
      <alignment horizontal="center" vertical="center" wrapText="1"/>
    </xf>
    <xf numFmtId="0" fontId="16" fillId="10" borderId="39" xfId="0" applyFont="1" applyFill="1" applyBorder="1" applyAlignment="1">
      <alignment horizontal="center" vertical="center" wrapText="1"/>
    </xf>
    <xf numFmtId="0" fontId="16" fillId="10" borderId="40" xfId="0" applyFont="1" applyFill="1" applyBorder="1" applyAlignment="1">
      <alignment horizontal="center" vertical="center" wrapText="1"/>
    </xf>
    <xf numFmtId="0" fontId="16" fillId="10" borderId="43" xfId="0" applyFont="1" applyFill="1" applyBorder="1" applyAlignment="1">
      <alignment horizontal="center" vertical="center" wrapText="1"/>
    </xf>
    <xf numFmtId="0" fontId="22" fillId="2" borderId="0" xfId="0" applyFont="1" applyFill="1"/>
    <xf numFmtId="0" fontId="15" fillId="8" borderId="46" xfId="0" applyFont="1" applyFill="1" applyBorder="1" applyAlignment="1">
      <alignment horizontal="left" vertical="center" wrapText="1"/>
    </xf>
    <xf numFmtId="0" fontId="15" fillId="8" borderId="0" xfId="0" applyFont="1" applyFill="1" applyBorder="1" applyAlignment="1">
      <alignment horizontal="left" vertical="center" wrapText="1"/>
    </xf>
    <xf numFmtId="164" fontId="4" fillId="7" borderId="2" xfId="0" applyNumberFormat="1" applyFont="1" applyFill="1" applyBorder="1" applyAlignment="1"/>
    <xf numFmtId="0" fontId="15" fillId="11" borderId="5" xfId="0" applyFont="1" applyFill="1" applyBorder="1" applyAlignment="1">
      <alignment horizontal="center" vertical="center" wrapText="1"/>
    </xf>
    <xf numFmtId="0" fontId="15" fillId="12" borderId="5" xfId="0" applyFont="1" applyFill="1" applyBorder="1" applyAlignment="1">
      <alignment horizontal="center" vertical="center"/>
    </xf>
    <xf numFmtId="0" fontId="0" fillId="2" borderId="33" xfId="0" applyFill="1" applyBorder="1"/>
    <xf numFmtId="0" fontId="0" fillId="2" borderId="12" xfId="0" applyFill="1" applyBorder="1"/>
    <xf numFmtId="0" fontId="0" fillId="2" borderId="31" xfId="0" applyFill="1" applyBorder="1"/>
    <xf numFmtId="0" fontId="0" fillId="2" borderId="26" xfId="0" applyFill="1" applyBorder="1"/>
    <xf numFmtId="0" fontId="0" fillId="2" borderId="35" xfId="0" applyFill="1" applyBorder="1"/>
    <xf numFmtId="0" fontId="5" fillId="7" borderId="1" xfId="0" applyFont="1" applyFill="1" applyBorder="1" applyAlignment="1">
      <alignment horizontal="center" vertical="center"/>
    </xf>
    <xf numFmtId="0" fontId="6" fillId="2" borderId="33" xfId="0" applyFont="1" applyFill="1" applyBorder="1" applyAlignment="1">
      <alignment vertical="center"/>
    </xf>
    <xf numFmtId="0" fontId="9" fillId="7" borderId="0" xfId="0" applyFont="1" applyFill="1" applyAlignment="1">
      <alignment horizontal="center"/>
    </xf>
    <xf numFmtId="0" fontId="12" fillId="2" borderId="12" xfId="0" applyFont="1" applyFill="1" applyBorder="1" applyAlignment="1">
      <alignment horizontal="center"/>
    </xf>
    <xf numFmtId="0" fontId="9" fillId="6" borderId="0" xfId="0" applyFont="1" applyFill="1" applyBorder="1"/>
    <xf numFmtId="0" fontId="12" fillId="2" borderId="15" xfId="0" applyFont="1" applyFill="1" applyBorder="1" applyAlignment="1">
      <alignment horizontal="center"/>
    </xf>
    <xf numFmtId="0" fontId="9" fillId="6" borderId="17" xfId="0" applyFont="1" applyFill="1" applyBorder="1"/>
    <xf numFmtId="0" fontId="0" fillId="2" borderId="17" xfId="0" applyFill="1" applyBorder="1"/>
    <xf numFmtId="0" fontId="12" fillId="13" borderId="56" xfId="0" applyFont="1" applyFill="1" applyBorder="1" applyAlignment="1">
      <alignment horizontal="center"/>
    </xf>
    <xf numFmtId="0" fontId="8" fillId="13" borderId="16" xfId="0" applyFont="1" applyFill="1" applyBorder="1"/>
    <xf numFmtId="0" fontId="9" fillId="13" borderId="16" xfId="0" applyFont="1" applyFill="1" applyBorder="1"/>
    <xf numFmtId="0" fontId="0" fillId="13" borderId="16" xfId="0" applyFill="1" applyBorder="1"/>
    <xf numFmtId="0" fontId="18" fillId="2" borderId="0" xfId="0" applyFont="1" applyFill="1"/>
    <xf numFmtId="9" fontId="5" fillId="2" borderId="0" xfId="1" applyFont="1" applyFill="1" applyBorder="1" applyAlignment="1">
      <alignment horizontal="center" vertical="center" wrapText="1"/>
    </xf>
    <xf numFmtId="0" fontId="29" fillId="2" borderId="0" xfId="0" applyFont="1" applyFill="1" applyBorder="1" applyAlignment="1">
      <alignment horizontal="center" vertical="center"/>
    </xf>
    <xf numFmtId="9" fontId="5" fillId="2" borderId="1" xfId="1" applyFont="1" applyFill="1" applyBorder="1" applyAlignment="1">
      <alignment horizontal="center" vertical="center" wrapText="1"/>
    </xf>
    <xf numFmtId="0" fontId="6" fillId="2" borderId="0" xfId="0" applyFont="1" applyFill="1" applyBorder="1" applyAlignment="1">
      <alignment horizontal="left" wrapText="1"/>
    </xf>
    <xf numFmtId="0" fontId="5" fillId="2" borderId="0" xfId="0" applyFont="1" applyFill="1" applyBorder="1" applyAlignment="1">
      <alignment vertical="center"/>
    </xf>
    <xf numFmtId="0" fontId="5" fillId="2" borderId="12" xfId="0" applyFont="1" applyFill="1" applyBorder="1" applyAlignment="1">
      <alignment vertical="center"/>
    </xf>
    <xf numFmtId="0" fontId="12" fillId="2" borderId="0" xfId="0" applyFont="1" applyFill="1" applyBorder="1" applyAlignment="1">
      <alignment horizontal="center" vertical="center" wrapText="1"/>
    </xf>
    <xf numFmtId="9" fontId="9" fillId="6" borderId="0" xfId="0" applyNumberFormat="1" applyFont="1" applyFill="1" applyAlignment="1">
      <alignment horizontal="left"/>
    </xf>
    <xf numFmtId="0" fontId="18" fillId="2" borderId="58" xfId="0" applyFont="1" applyFill="1" applyBorder="1" applyAlignment="1">
      <alignment vertical="center" wrapText="1"/>
    </xf>
    <xf numFmtId="0" fontId="5" fillId="12" borderId="23" xfId="0" applyFont="1" applyFill="1" applyBorder="1" applyAlignment="1">
      <alignment horizontal="left"/>
    </xf>
    <xf numFmtId="0" fontId="0" fillId="12" borderId="24" xfId="0" applyFill="1" applyBorder="1"/>
    <xf numFmtId="0" fontId="0" fillId="12" borderId="25" xfId="0" applyFill="1" applyBorder="1"/>
    <xf numFmtId="0" fontId="0" fillId="12" borderId="0" xfId="0" applyFill="1"/>
    <xf numFmtId="0" fontId="5" fillId="12" borderId="12" xfId="0" applyFont="1" applyFill="1" applyBorder="1" applyAlignment="1">
      <alignment horizontal="left"/>
    </xf>
    <xf numFmtId="0" fontId="4" fillId="12" borderId="13" xfId="0" applyFont="1" applyFill="1" applyBorder="1"/>
    <xf numFmtId="0" fontId="4" fillId="12" borderId="0" xfId="0" applyFont="1" applyFill="1" applyBorder="1"/>
    <xf numFmtId="0" fontId="16" fillId="12" borderId="19" xfId="0" applyFont="1" applyFill="1" applyBorder="1" applyAlignment="1">
      <alignment horizontal="center"/>
    </xf>
    <xf numFmtId="0" fontId="16" fillId="12" borderId="4" xfId="0" applyFont="1" applyFill="1" applyBorder="1" applyAlignment="1">
      <alignment horizontal="center"/>
    </xf>
    <xf numFmtId="0" fontId="0" fillId="12" borderId="13" xfId="0" applyFill="1" applyBorder="1"/>
    <xf numFmtId="0" fontId="18" fillId="12" borderId="12" xfId="0" applyFont="1" applyFill="1" applyBorder="1" applyAlignment="1">
      <alignment horizontal="left" vertical="top" wrapText="1"/>
    </xf>
    <xf numFmtId="0" fontId="5" fillId="12" borderId="0" xfId="0" applyFont="1" applyFill="1" applyBorder="1"/>
    <xf numFmtId="0" fontId="5" fillId="12" borderId="0" xfId="0" applyFont="1" applyFill="1" applyBorder="1" applyAlignment="1">
      <alignment horizontal="center"/>
    </xf>
    <xf numFmtId="0" fontId="18" fillId="12" borderId="31" xfId="0" applyFont="1" applyFill="1" applyBorder="1" applyAlignment="1">
      <alignment horizontal="left" vertical="top" wrapText="1"/>
    </xf>
    <xf numFmtId="0" fontId="27" fillId="12" borderId="33" xfId="0" applyFont="1" applyFill="1" applyBorder="1"/>
    <xf numFmtId="0" fontId="4" fillId="12" borderId="33" xfId="0" applyFont="1" applyFill="1" applyBorder="1"/>
    <xf numFmtId="0" fontId="4" fillId="12" borderId="34" xfId="0" applyFont="1" applyFill="1" applyBorder="1"/>
    <xf numFmtId="0" fontId="6" fillId="12" borderId="33" xfId="0" applyFont="1" applyFill="1" applyBorder="1"/>
    <xf numFmtId="0" fontId="0" fillId="12" borderId="34" xfId="0" applyFill="1" applyBorder="1"/>
    <xf numFmtId="0" fontId="0" fillId="12" borderId="23" xfId="0" applyFill="1" applyBorder="1"/>
    <xf numFmtId="9" fontId="5" fillId="12" borderId="1" xfId="1" applyFont="1" applyFill="1" applyBorder="1" applyAlignment="1">
      <alignment horizontal="center" vertical="center" wrapText="1"/>
    </xf>
    <xf numFmtId="0" fontId="4" fillId="12" borderId="0" xfId="0" applyFont="1" applyFill="1" applyBorder="1" applyAlignment="1">
      <alignment vertical="center"/>
    </xf>
    <xf numFmtId="0" fontId="5" fillId="12" borderId="12" xfId="0" applyFont="1" applyFill="1" applyBorder="1"/>
    <xf numFmtId="9" fontId="5" fillId="12" borderId="7" xfId="1" applyFont="1" applyFill="1" applyBorder="1" applyAlignment="1">
      <alignment horizontal="center" vertical="center" wrapText="1"/>
    </xf>
    <xf numFmtId="9" fontId="5" fillId="12" borderId="32" xfId="0" applyNumberFormat="1" applyFont="1" applyFill="1" applyBorder="1" applyAlignment="1">
      <alignment horizontal="center" vertical="center"/>
    </xf>
    <xf numFmtId="0" fontId="4" fillId="12" borderId="33" xfId="0" applyFont="1" applyFill="1" applyBorder="1" applyAlignment="1">
      <alignment vertical="center"/>
    </xf>
    <xf numFmtId="0" fontId="5" fillId="12" borderId="33" xfId="0" applyFont="1" applyFill="1" applyBorder="1" applyAlignment="1">
      <alignment vertical="center"/>
    </xf>
    <xf numFmtId="0" fontId="5" fillId="12" borderId="31" xfId="0" applyFont="1" applyFill="1" applyBorder="1" applyAlignment="1">
      <alignment vertical="center"/>
    </xf>
    <xf numFmtId="0" fontId="5" fillId="12" borderId="13" xfId="0" applyFont="1" applyFill="1" applyBorder="1" applyAlignment="1">
      <alignment horizontal="center"/>
    </xf>
    <xf numFmtId="0" fontId="5" fillId="12" borderId="33" xfId="0" applyFont="1" applyFill="1" applyBorder="1"/>
    <xf numFmtId="0" fontId="9" fillId="2" borderId="0" xfId="0" applyFont="1" applyFill="1"/>
    <xf numFmtId="0" fontId="6" fillId="2" borderId="0" xfId="0" applyFont="1" applyFill="1" applyAlignment="1">
      <alignment horizontal="center"/>
    </xf>
    <xf numFmtId="0" fontId="5" fillId="15" borderId="1" xfId="0" applyFont="1" applyFill="1" applyBorder="1" applyAlignment="1">
      <alignment horizontal="center" vertical="center" wrapText="1"/>
    </xf>
    <xf numFmtId="0" fontId="5" fillId="2" borderId="0" xfId="0" applyFont="1" applyFill="1" applyBorder="1" applyAlignment="1">
      <alignment vertical="center" wrapText="1"/>
    </xf>
    <xf numFmtId="0" fontId="5" fillId="2" borderId="1" xfId="0" applyFont="1" applyFill="1" applyBorder="1" applyAlignment="1">
      <alignment horizontal="center" vertical="center" wrapText="1"/>
    </xf>
    <xf numFmtId="0" fontId="32" fillId="2" borderId="0" xfId="2" applyFont="1" applyFill="1" applyBorder="1"/>
    <xf numFmtId="0" fontId="18" fillId="2" borderId="26" xfId="0" applyFont="1" applyFill="1" applyBorder="1" applyAlignment="1">
      <alignment vertical="center" wrapText="1"/>
    </xf>
    <xf numFmtId="0" fontId="18" fillId="2" borderId="35" xfId="0" applyFont="1" applyFill="1" applyBorder="1" applyAlignment="1">
      <alignment vertical="center" wrapText="1"/>
    </xf>
    <xf numFmtId="0" fontId="9" fillId="2" borderId="0" xfId="0" applyFont="1" applyFill="1" applyAlignment="1">
      <alignment horizontal="center"/>
    </xf>
    <xf numFmtId="0" fontId="33" fillId="2" borderId="0" xfId="0" applyFont="1" applyFill="1"/>
    <xf numFmtId="9" fontId="6" fillId="2" borderId="0" xfId="0" applyNumberFormat="1" applyFont="1" applyFill="1" applyAlignment="1">
      <alignment horizontal="left"/>
    </xf>
    <xf numFmtId="9" fontId="5" fillId="15" borderId="1" xfId="1" applyFont="1" applyFill="1" applyBorder="1" applyAlignment="1">
      <alignment horizontal="center" vertical="center" wrapText="1"/>
    </xf>
    <xf numFmtId="0" fontId="6" fillId="2" borderId="0" xfId="0" applyFont="1" applyFill="1" applyAlignment="1"/>
    <xf numFmtId="0" fontId="4" fillId="2" borderId="24" xfId="0" applyFont="1" applyFill="1" applyBorder="1"/>
    <xf numFmtId="0" fontId="6" fillId="2" borderId="24" xfId="0" applyFont="1" applyFill="1" applyBorder="1" applyAlignment="1">
      <alignment vertical="center"/>
    </xf>
    <xf numFmtId="0" fontId="0" fillId="2" borderId="65" xfId="0" applyFill="1" applyBorder="1"/>
    <xf numFmtId="0" fontId="18" fillId="2" borderId="24" xfId="0" applyFont="1" applyFill="1" applyBorder="1" applyAlignment="1">
      <alignment horizontal="left" vertical="top" wrapText="1"/>
    </xf>
    <xf numFmtId="0" fontId="4" fillId="2" borderId="65" xfId="0" applyFont="1" applyFill="1" applyBorder="1"/>
    <xf numFmtId="0" fontId="6" fillId="2" borderId="65" xfId="0" applyFont="1" applyFill="1" applyBorder="1" applyAlignment="1">
      <alignment horizontal="center" vertical="center" wrapText="1"/>
    </xf>
    <xf numFmtId="0" fontId="23" fillId="2" borderId="65" xfId="0" applyFont="1" applyFill="1" applyBorder="1" applyAlignment="1">
      <alignment horizontal="left" vertical="top" wrapText="1"/>
    </xf>
    <xf numFmtId="0" fontId="28" fillId="9" borderId="53" xfId="0" applyFont="1" applyFill="1" applyBorder="1" applyAlignment="1">
      <alignment horizontal="right" vertical="center" wrapText="1"/>
    </xf>
    <xf numFmtId="49" fontId="28" fillId="9" borderId="44" xfId="0" applyNumberFormat="1" applyFont="1" applyFill="1" applyBorder="1" applyAlignment="1">
      <alignment horizontal="right" vertical="center" wrapText="1"/>
    </xf>
    <xf numFmtId="0" fontId="28" fillId="9" borderId="66" xfId="0" applyFont="1" applyFill="1" applyBorder="1" applyAlignment="1">
      <alignment horizontal="right" vertical="center" wrapText="1"/>
    </xf>
    <xf numFmtId="14" fontId="28" fillId="9" borderId="45" xfId="0" applyNumberFormat="1" applyFont="1" applyFill="1" applyBorder="1" applyAlignment="1">
      <alignment horizontal="right" vertical="center" wrapText="1"/>
    </xf>
    <xf numFmtId="0" fontId="28" fillId="9" borderId="54" xfId="0" applyFont="1" applyFill="1" applyBorder="1" applyAlignment="1">
      <alignment horizontal="right" vertical="center" wrapText="1"/>
    </xf>
    <xf numFmtId="0" fontId="28" fillId="9" borderId="67" xfId="5" applyFont="1" applyFill="1" applyBorder="1" applyAlignment="1">
      <alignment horizontal="right" vertical="center" wrapText="1"/>
    </xf>
    <xf numFmtId="0" fontId="35" fillId="2" borderId="24" xfId="0" applyFont="1" applyFill="1" applyBorder="1" applyAlignment="1">
      <alignment horizontal="center" vertical="center" wrapText="1"/>
    </xf>
    <xf numFmtId="0" fontId="17" fillId="9" borderId="69" xfId="0" applyFont="1" applyFill="1" applyBorder="1" applyAlignment="1">
      <alignment vertical="center"/>
    </xf>
    <xf numFmtId="0" fontId="17" fillId="9" borderId="70" xfId="0" applyFont="1" applyFill="1" applyBorder="1" applyAlignment="1">
      <alignment vertical="center"/>
    </xf>
    <xf numFmtId="0" fontId="25" fillId="11" borderId="68" xfId="0" applyFont="1" applyFill="1" applyBorder="1" applyAlignment="1">
      <alignment horizontal="center" vertical="center" wrapText="1"/>
    </xf>
    <xf numFmtId="0" fontId="4" fillId="2" borderId="0" xfId="0" applyFont="1" applyFill="1" applyBorder="1" applyAlignment="1">
      <alignment horizontal="center"/>
    </xf>
    <xf numFmtId="9" fontId="4" fillId="2" borderId="0" xfId="1" applyFont="1" applyFill="1" applyBorder="1" applyAlignment="1">
      <alignment horizontal="center"/>
    </xf>
    <xf numFmtId="0" fontId="4" fillId="2" borderId="17" xfId="0" applyFont="1" applyFill="1" applyBorder="1" applyAlignment="1">
      <alignment horizontal="center"/>
    </xf>
    <xf numFmtId="9" fontId="4" fillId="2" borderId="17" xfId="1" applyFont="1" applyFill="1" applyBorder="1" applyAlignment="1">
      <alignment horizontal="center"/>
    </xf>
    <xf numFmtId="0" fontId="5" fillId="2" borderId="0" xfId="0" applyFont="1" applyFill="1" applyAlignment="1">
      <alignment horizontal="center"/>
    </xf>
    <xf numFmtId="9" fontId="5" fillId="2" borderId="0" xfId="1" applyFont="1" applyFill="1" applyAlignment="1">
      <alignment horizontal="center"/>
    </xf>
    <xf numFmtId="0" fontId="4" fillId="13" borderId="0" xfId="0" applyFont="1" applyFill="1" applyBorder="1" applyAlignment="1">
      <alignment horizontal="center"/>
    </xf>
    <xf numFmtId="9" fontId="4" fillId="13" borderId="0" xfId="1" applyFont="1" applyFill="1" applyBorder="1" applyAlignment="1">
      <alignment horizontal="center"/>
    </xf>
    <xf numFmtId="0" fontId="23" fillId="13" borderId="8" xfId="0" applyFont="1" applyFill="1" applyBorder="1" applyAlignment="1">
      <alignment horizontal="left" vertical="top" wrapText="1"/>
    </xf>
    <xf numFmtId="0" fontId="0" fillId="9" borderId="0" xfId="0" applyFill="1"/>
    <xf numFmtId="0" fontId="5" fillId="12" borderId="22" xfId="0" applyFont="1" applyFill="1" applyBorder="1" applyAlignment="1">
      <alignment horizontal="left" vertical="center" wrapText="1"/>
    </xf>
    <xf numFmtId="0" fontId="5" fillId="12" borderId="14" xfId="0" applyFont="1" applyFill="1" applyBorder="1" applyAlignment="1">
      <alignment horizontal="left" vertical="center" wrapText="1"/>
    </xf>
    <xf numFmtId="0" fontId="18" fillId="12" borderId="6" xfId="0" applyFont="1" applyFill="1" applyBorder="1" applyAlignment="1">
      <alignment horizontal="left" vertical="top" wrapText="1"/>
    </xf>
    <xf numFmtId="0" fontId="18" fillId="12" borderId="30" xfId="0" applyFont="1" applyFill="1" applyBorder="1" applyAlignment="1">
      <alignment horizontal="left" vertical="top" wrapText="1"/>
    </xf>
    <xf numFmtId="0" fontId="25" fillId="11" borderId="55" xfId="0" applyFont="1" applyFill="1" applyBorder="1" applyAlignment="1">
      <alignment horizontal="center" vertical="center" wrapText="1"/>
    </xf>
    <xf numFmtId="0" fontId="34" fillId="11" borderId="4" xfId="0" applyFont="1" applyFill="1" applyBorder="1" applyAlignment="1">
      <alignment horizontal="left" wrapText="1"/>
    </xf>
    <xf numFmtId="0" fontId="34" fillId="11" borderId="5" xfId="0" applyFont="1" applyFill="1" applyBorder="1" applyAlignment="1">
      <alignment horizontal="left" wrapText="1"/>
    </xf>
    <xf numFmtId="0" fontId="17" fillId="9" borderId="53" xfId="0" applyFont="1" applyFill="1" applyBorder="1" applyAlignment="1">
      <alignment horizontal="left" vertical="center"/>
    </xf>
    <xf numFmtId="0" fontId="17" fillId="9" borderId="69" xfId="0" applyFont="1" applyFill="1" applyBorder="1" applyAlignment="1">
      <alignment horizontal="left" vertical="center"/>
    </xf>
    <xf numFmtId="0" fontId="17" fillId="9" borderId="54" xfId="0" applyFont="1" applyFill="1" applyBorder="1" applyAlignment="1">
      <alignment horizontal="left" vertical="center"/>
    </xf>
    <xf numFmtId="0" fontId="17" fillId="9" borderId="70" xfId="0" applyFont="1" applyFill="1" applyBorder="1" applyAlignment="1">
      <alignment horizontal="left" vertical="center"/>
    </xf>
    <xf numFmtId="0" fontId="0" fillId="7" borderId="4" xfId="0" applyFill="1" applyBorder="1" applyAlignment="1">
      <alignment horizontal="left"/>
    </xf>
    <xf numFmtId="0" fontId="0" fillId="7" borderId="47" xfId="0" applyFill="1" applyBorder="1" applyAlignment="1">
      <alignment horizontal="left"/>
    </xf>
    <xf numFmtId="0" fontId="0" fillId="7" borderId="4" xfId="0" quotePrefix="1" applyFill="1" applyBorder="1" applyAlignment="1">
      <alignment horizontal="left"/>
    </xf>
    <xf numFmtId="0" fontId="17" fillId="9" borderId="4" xfId="0" applyFont="1" applyFill="1" applyBorder="1" applyAlignment="1">
      <alignment horizontal="center" vertical="center" wrapText="1"/>
    </xf>
    <xf numFmtId="0" fontId="34" fillId="11" borderId="4" xfId="0" applyFont="1" applyFill="1" applyBorder="1" applyAlignment="1">
      <alignment horizontal="center" vertical="center" wrapText="1"/>
    </xf>
    <xf numFmtId="0" fontId="34" fillId="11" borderId="47" xfId="0" applyFont="1" applyFill="1" applyBorder="1" applyAlignment="1">
      <alignment horizontal="center" vertical="center" wrapText="1"/>
    </xf>
    <xf numFmtId="0" fontId="34" fillId="11" borderId="4" xfId="0" applyFont="1" applyFill="1" applyBorder="1" applyAlignment="1">
      <alignment horizontal="left" vertical="center" wrapText="1"/>
    </xf>
    <xf numFmtId="0" fontId="37" fillId="11" borderId="4" xfId="5" applyFont="1" applyFill="1" applyBorder="1" applyAlignment="1">
      <alignment horizontal="center" vertical="center" wrapText="1"/>
    </xf>
    <xf numFmtId="0" fontId="37" fillId="11" borderId="47" xfId="5" applyFont="1" applyFill="1" applyBorder="1" applyAlignment="1">
      <alignment horizontal="center" vertical="center" wrapText="1"/>
    </xf>
    <xf numFmtId="0" fontId="4" fillId="13" borderId="0" xfId="0" applyFont="1" applyFill="1" applyBorder="1" applyAlignment="1">
      <alignment horizontal="left"/>
    </xf>
    <xf numFmtId="0" fontId="4" fillId="2" borderId="0" xfId="0" applyFont="1" applyFill="1" applyBorder="1" applyAlignment="1">
      <alignment horizontal="left"/>
    </xf>
    <xf numFmtId="0" fontId="4" fillId="2" borderId="17" xfId="0" applyFont="1" applyFill="1" applyBorder="1" applyAlignment="1">
      <alignment horizontal="left"/>
    </xf>
    <xf numFmtId="0" fontId="5" fillId="2" borderId="16" xfId="0" applyFont="1" applyFill="1" applyBorder="1" applyAlignment="1">
      <alignment horizontal="left"/>
    </xf>
    <xf numFmtId="0" fontId="25" fillId="11" borderId="0" xfId="0" applyFont="1" applyFill="1" applyBorder="1" applyAlignment="1">
      <alignment horizontal="center" vertical="center" wrapText="1"/>
    </xf>
    <xf numFmtId="0" fontId="36" fillId="9" borderId="53" xfId="0" applyFont="1" applyFill="1" applyBorder="1" applyAlignment="1">
      <alignment horizontal="left" vertical="center" wrapText="1"/>
    </xf>
    <xf numFmtId="0" fontId="36" fillId="9" borderId="69" xfId="0" applyFont="1" applyFill="1" applyBorder="1" applyAlignment="1">
      <alignment horizontal="left" vertical="center" wrapText="1"/>
    </xf>
    <xf numFmtId="0" fontId="36" fillId="9" borderId="44" xfId="0" applyFont="1" applyFill="1" applyBorder="1" applyAlignment="1">
      <alignment horizontal="left" vertical="center" wrapText="1"/>
    </xf>
    <xf numFmtId="0" fontId="36" fillId="9" borderId="66" xfId="0" applyFont="1" applyFill="1" applyBorder="1" applyAlignment="1">
      <alignment horizontal="left" vertical="center" wrapText="1"/>
    </xf>
    <xf numFmtId="0" fontId="36" fillId="9" borderId="0" xfId="0" applyFont="1" applyFill="1" applyBorder="1" applyAlignment="1">
      <alignment horizontal="left" vertical="center" wrapText="1"/>
    </xf>
    <xf numFmtId="0" fontId="36" fillId="9" borderId="45" xfId="0" applyFont="1" applyFill="1" applyBorder="1" applyAlignment="1">
      <alignment horizontal="left" vertical="center" wrapText="1"/>
    </xf>
    <xf numFmtId="0" fontId="36" fillId="9" borderId="54" xfId="0" applyFont="1" applyFill="1" applyBorder="1" applyAlignment="1">
      <alignment horizontal="left" vertical="center" wrapText="1"/>
    </xf>
    <xf numFmtId="0" fontId="36" fillId="9" borderId="70" xfId="0" applyFont="1" applyFill="1" applyBorder="1" applyAlignment="1">
      <alignment horizontal="left" vertical="center" wrapText="1"/>
    </xf>
    <xf numFmtId="0" fontId="36" fillId="9" borderId="67" xfId="0" applyFont="1" applyFill="1" applyBorder="1" applyAlignment="1">
      <alignment horizontal="left" vertical="center" wrapText="1"/>
    </xf>
    <xf numFmtId="0" fontId="34" fillId="11" borderId="4" xfId="0" applyFont="1" applyFill="1" applyBorder="1" applyAlignment="1">
      <alignment horizontal="left" vertical="center"/>
    </xf>
    <xf numFmtId="0" fontId="17" fillId="9" borderId="5" xfId="0" applyFont="1" applyFill="1" applyBorder="1" applyAlignment="1">
      <alignment horizontal="left" vertical="center"/>
    </xf>
    <xf numFmtId="0" fontId="17" fillId="9" borderId="55" xfId="0" applyFont="1" applyFill="1" applyBorder="1" applyAlignment="1">
      <alignment horizontal="left" vertical="center"/>
    </xf>
    <xf numFmtId="9" fontId="39" fillId="13" borderId="4" xfId="0" applyNumberFormat="1" applyFont="1" applyFill="1" applyBorder="1" applyAlignment="1">
      <alignment horizontal="center" vertical="center" wrapText="1"/>
    </xf>
    <xf numFmtId="0" fontId="0" fillId="13" borderId="4" xfId="0" applyFont="1" applyFill="1" applyBorder="1" applyAlignment="1">
      <alignment horizontal="center" vertical="center" wrapText="1"/>
    </xf>
    <xf numFmtId="0" fontId="40" fillId="13" borderId="4" xfId="0" applyFont="1" applyFill="1" applyBorder="1" applyAlignment="1">
      <alignment horizontal="center" vertical="center"/>
    </xf>
    <xf numFmtId="14" fontId="0" fillId="7" borderId="4" xfId="0" applyNumberFormat="1" applyFill="1" applyBorder="1" applyAlignment="1">
      <alignment horizontal="left"/>
    </xf>
    <xf numFmtId="0" fontId="0" fillId="7" borderId="5" xfId="0" applyFill="1" applyBorder="1" applyAlignment="1">
      <alignment horizontal="left"/>
    </xf>
    <xf numFmtId="0" fontId="0" fillId="7" borderId="53" xfId="0" applyFill="1" applyBorder="1" applyAlignment="1">
      <alignment horizontal="left"/>
    </xf>
    <xf numFmtId="0" fontId="3" fillId="8" borderId="4" xfId="0" applyFont="1" applyFill="1" applyBorder="1" applyAlignment="1">
      <alignment horizontal="center" vertical="center" wrapText="1"/>
    </xf>
    <xf numFmtId="0" fontId="23" fillId="13" borderId="49" xfId="0" applyFont="1" applyFill="1" applyBorder="1" applyAlignment="1">
      <alignment horizontal="left" vertical="top" wrapText="1"/>
    </xf>
    <xf numFmtId="0" fontId="23" fillId="13" borderId="8" xfId="0" applyFont="1" applyFill="1" applyBorder="1" applyAlignment="1">
      <alignment horizontal="left" vertical="top" wrapText="1"/>
    </xf>
    <xf numFmtId="0" fontId="5" fillId="13" borderId="22" xfId="0" applyFont="1" applyFill="1" applyBorder="1" applyAlignment="1">
      <alignment horizontal="left" vertical="center"/>
    </xf>
    <xf numFmtId="0" fontId="5" fillId="13" borderId="14" xfId="0" applyFont="1" applyFill="1" applyBorder="1" applyAlignment="1">
      <alignment horizontal="left" vertical="center"/>
    </xf>
    <xf numFmtId="0" fontId="24" fillId="13" borderId="22" xfId="0" applyFont="1" applyFill="1" applyBorder="1" applyAlignment="1">
      <alignment horizontal="left" vertical="center" wrapText="1"/>
    </xf>
    <xf numFmtId="0" fontId="24" fillId="13" borderId="8" xfId="0" applyFont="1" applyFill="1" applyBorder="1" applyAlignment="1">
      <alignment horizontal="left" vertical="center" wrapText="1"/>
    </xf>
    <xf numFmtId="0" fontId="3" fillId="8" borderId="53" xfId="0" applyFont="1" applyFill="1" applyBorder="1" applyAlignment="1">
      <alignment horizontal="center" vertical="center"/>
    </xf>
    <xf numFmtId="0" fontId="3" fillId="8" borderId="54" xfId="0" applyFont="1" applyFill="1" applyBorder="1" applyAlignment="1">
      <alignment horizontal="center" vertical="center"/>
    </xf>
    <xf numFmtId="0" fontId="6" fillId="13" borderId="50" xfId="0" applyFont="1" applyFill="1" applyBorder="1" applyAlignment="1">
      <alignment horizontal="center" vertical="center" wrapText="1"/>
    </xf>
    <xf numFmtId="0" fontId="6" fillId="13" borderId="51" xfId="0" applyFont="1" applyFill="1" applyBorder="1" applyAlignment="1">
      <alignment horizontal="center" vertical="center" wrapText="1"/>
    </xf>
    <xf numFmtId="0" fontId="6" fillId="13" borderId="52" xfId="0" applyFont="1" applyFill="1" applyBorder="1" applyAlignment="1">
      <alignment horizontal="center" vertical="center" wrapText="1"/>
    </xf>
    <xf numFmtId="0" fontId="5" fillId="13" borderId="22" xfId="0" applyFont="1" applyFill="1" applyBorder="1" applyAlignment="1">
      <alignment horizontal="left" vertical="center" wrapText="1"/>
    </xf>
    <xf numFmtId="0" fontId="5" fillId="13" borderId="14" xfId="0" applyFont="1" applyFill="1" applyBorder="1" applyAlignment="1">
      <alignment horizontal="left" vertical="center" wrapText="1"/>
    </xf>
    <xf numFmtId="0" fontId="23" fillId="13" borderId="48" xfId="0" applyFont="1" applyFill="1" applyBorder="1" applyAlignment="1">
      <alignment horizontal="left" vertical="top" wrapText="1"/>
    </xf>
    <xf numFmtId="0" fontId="3" fillId="8" borderId="53" xfId="0" applyFont="1" applyFill="1" applyBorder="1" applyAlignment="1">
      <alignment horizontal="center" vertical="center" wrapText="1"/>
    </xf>
    <xf numFmtId="0" fontId="3" fillId="8" borderId="44" xfId="0" applyFont="1" applyFill="1" applyBorder="1" applyAlignment="1">
      <alignment horizontal="center" vertical="center" wrapText="1"/>
    </xf>
    <xf numFmtId="0" fontId="3" fillId="8" borderId="66"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18" fillId="2" borderId="0" xfId="0" applyFont="1" applyFill="1" applyBorder="1" applyAlignment="1">
      <alignment horizontal="left" wrapText="1"/>
    </xf>
    <xf numFmtId="0" fontId="18" fillId="2" borderId="28" xfId="0" applyFont="1" applyFill="1" applyBorder="1" applyAlignment="1">
      <alignment horizontal="left" vertical="top" wrapText="1"/>
    </xf>
    <xf numFmtId="0" fontId="31" fillId="2" borderId="62" xfId="5" applyFont="1" applyFill="1" applyBorder="1" applyAlignment="1">
      <alignment horizontal="left" vertical="center"/>
    </xf>
    <xf numFmtId="0" fontId="31" fillId="2" borderId="60" xfId="5" applyFont="1" applyFill="1" applyBorder="1" applyAlignment="1">
      <alignment horizontal="left" vertical="center"/>
    </xf>
    <xf numFmtId="0" fontId="31" fillId="2" borderId="12" xfId="5" applyFont="1" applyFill="1" applyBorder="1" applyAlignment="1">
      <alignment horizontal="left" vertical="center"/>
    </xf>
    <xf numFmtId="0" fontId="31" fillId="2" borderId="0" xfId="5" applyFont="1" applyFill="1" applyBorder="1" applyAlignment="1">
      <alignment horizontal="left" vertical="center"/>
    </xf>
    <xf numFmtId="0" fontId="1" fillId="13" borderId="26" xfId="0" applyFont="1" applyFill="1" applyBorder="1" applyAlignment="1">
      <alignment horizontal="center" vertical="center" textRotation="90" wrapText="1"/>
    </xf>
    <xf numFmtId="0" fontId="1" fillId="13" borderId="28" xfId="0" applyFont="1" applyFill="1" applyBorder="1" applyAlignment="1">
      <alignment horizontal="center" vertical="center" textRotation="90" wrapText="1"/>
    </xf>
    <xf numFmtId="0" fontId="1" fillId="13" borderId="35" xfId="0" applyFont="1" applyFill="1" applyBorder="1" applyAlignment="1">
      <alignment horizontal="center" vertical="center" textRotation="90" wrapText="1"/>
    </xf>
    <xf numFmtId="0" fontId="23" fillId="13" borderId="6" xfId="0" applyFont="1" applyFill="1" applyBorder="1" applyAlignment="1">
      <alignment horizontal="left" vertical="top" wrapText="1"/>
    </xf>
    <xf numFmtId="0" fontId="23" fillId="13" borderId="30" xfId="0" applyFont="1" applyFill="1" applyBorder="1" applyAlignment="1">
      <alignment horizontal="left" vertical="top" wrapText="1"/>
    </xf>
    <xf numFmtId="0" fontId="18" fillId="13" borderId="6" xfId="0" applyFont="1" applyFill="1" applyBorder="1" applyAlignment="1">
      <alignment horizontal="left" vertical="top" wrapText="1"/>
    </xf>
    <xf numFmtId="0" fontId="18" fillId="13" borderId="8" xfId="0" applyFont="1" applyFill="1" applyBorder="1" applyAlignment="1">
      <alignment horizontal="left" vertical="top" wrapText="1"/>
    </xf>
    <xf numFmtId="0" fontId="18" fillId="13" borderId="30" xfId="0" applyFont="1" applyFill="1" applyBorder="1" applyAlignment="1">
      <alignment horizontal="left" vertical="top" wrapText="1"/>
    </xf>
    <xf numFmtId="0" fontId="5" fillId="14" borderId="2" xfId="0" applyFont="1" applyFill="1" applyBorder="1" applyAlignment="1">
      <alignment horizontal="left" vertical="center"/>
    </xf>
    <xf numFmtId="0" fontId="5" fillId="14" borderId="61" xfId="0" applyFont="1" applyFill="1" applyBorder="1" applyAlignment="1">
      <alignment horizontal="left" vertical="center"/>
    </xf>
    <xf numFmtId="0" fontId="5" fillId="14" borderId="3" xfId="0" applyFont="1" applyFill="1" applyBorder="1" applyAlignment="1">
      <alignment horizontal="left" vertical="center"/>
    </xf>
    <xf numFmtId="0" fontId="12" fillId="15" borderId="2" xfId="0" applyFont="1" applyFill="1" applyBorder="1" applyAlignment="1">
      <alignment horizontal="left" vertical="center" wrapText="1"/>
    </xf>
    <xf numFmtId="0" fontId="12" fillId="15" borderId="3" xfId="0" applyFont="1" applyFill="1" applyBorder="1" applyAlignment="1">
      <alignment horizontal="left" vertical="center" wrapText="1"/>
    </xf>
    <xf numFmtId="0" fontId="31" fillId="2" borderId="0" xfId="5" applyFont="1" applyFill="1" applyBorder="1" applyAlignment="1">
      <alignment horizontal="left" wrapText="1"/>
    </xf>
    <xf numFmtId="0" fontId="18" fillId="2" borderId="26" xfId="0" applyFont="1" applyFill="1" applyBorder="1" applyAlignment="1">
      <alignment horizontal="left" vertical="top" wrapText="1"/>
    </xf>
    <xf numFmtId="0" fontId="18" fillId="2" borderId="57" xfId="0" applyFont="1" applyFill="1" applyBorder="1" applyAlignment="1">
      <alignment horizontal="left" vertical="top" wrapText="1"/>
    </xf>
    <xf numFmtId="0" fontId="18" fillId="2" borderId="59" xfId="0" applyFont="1" applyFill="1" applyBorder="1" applyAlignment="1">
      <alignment horizontal="left" vertical="top" wrapText="1"/>
    </xf>
    <xf numFmtId="0" fontId="6" fillId="2" borderId="12" xfId="0" applyFont="1" applyFill="1" applyBorder="1" applyAlignment="1">
      <alignment horizontal="left" vertical="center"/>
    </xf>
    <xf numFmtId="0" fontId="6" fillId="2" borderId="0" xfId="0" applyFont="1" applyFill="1" applyBorder="1" applyAlignment="1">
      <alignment horizontal="left" vertical="center"/>
    </xf>
    <xf numFmtId="0" fontId="6" fillId="2" borderId="62" xfId="0" applyFont="1" applyFill="1" applyBorder="1" applyAlignment="1">
      <alignment horizontal="left" vertical="center" wrapText="1"/>
    </xf>
    <xf numFmtId="0" fontId="6" fillId="2" borderId="60" xfId="0" applyFont="1" applyFill="1" applyBorder="1" applyAlignment="1">
      <alignment horizontal="left" vertical="center" wrapText="1"/>
    </xf>
    <xf numFmtId="0" fontId="6" fillId="2" borderId="63" xfId="0" applyFont="1" applyFill="1" applyBorder="1" applyAlignment="1">
      <alignment horizontal="left" vertical="center" wrapText="1"/>
    </xf>
    <xf numFmtId="0" fontId="6" fillId="2" borderId="64" xfId="0" applyFont="1" applyFill="1" applyBorder="1" applyAlignment="1">
      <alignment horizontal="left" vertical="center" wrapText="1"/>
    </xf>
    <xf numFmtId="0" fontId="12" fillId="15" borderId="2" xfId="0" applyFont="1" applyFill="1" applyBorder="1" applyAlignment="1">
      <alignment horizontal="left" vertical="center"/>
    </xf>
    <xf numFmtId="0" fontId="12" fillId="15" borderId="3" xfId="0" applyFont="1" applyFill="1" applyBorder="1" applyAlignment="1">
      <alignment horizontal="left" vertical="center"/>
    </xf>
    <xf numFmtId="0" fontId="18" fillId="2" borderId="26" xfId="0" applyFont="1" applyFill="1" applyBorder="1" applyAlignment="1">
      <alignment horizontal="left" vertical="center" wrapText="1"/>
    </xf>
    <xf numFmtId="0" fontId="18" fillId="2" borderId="57" xfId="0" applyFont="1" applyFill="1" applyBorder="1" applyAlignment="1">
      <alignment horizontal="left" vertical="center" wrapText="1"/>
    </xf>
    <xf numFmtId="0" fontId="18" fillId="2" borderId="35" xfId="0" applyFont="1" applyFill="1" applyBorder="1" applyAlignment="1">
      <alignment horizontal="left" vertical="top" wrapText="1"/>
    </xf>
    <xf numFmtId="0" fontId="17" fillId="9" borderId="44" xfId="0" applyFont="1" applyFill="1" applyBorder="1" applyAlignment="1">
      <alignment horizontal="left" vertical="center"/>
    </xf>
    <xf numFmtId="0" fontId="17" fillId="9" borderId="67" xfId="0" applyFont="1" applyFill="1" applyBorder="1" applyAlignment="1">
      <alignment horizontal="left" vertical="center"/>
    </xf>
    <xf numFmtId="0" fontId="38" fillId="9" borderId="4" xfId="0" applyFont="1" applyFill="1" applyBorder="1" applyAlignment="1">
      <alignment horizontal="center" vertical="center" wrapText="1"/>
    </xf>
    <xf numFmtId="0" fontId="3" fillId="8" borderId="5" xfId="0" applyFont="1" applyFill="1" applyBorder="1" applyAlignment="1">
      <alignment horizontal="center" vertical="center"/>
    </xf>
    <xf numFmtId="0" fontId="3" fillId="8" borderId="55" xfId="0" applyFont="1" applyFill="1" applyBorder="1" applyAlignment="1">
      <alignment horizontal="center" vertical="center"/>
    </xf>
    <xf numFmtId="0" fontId="16" fillId="8" borderId="5" xfId="0" applyFont="1" applyFill="1" applyBorder="1" applyAlignment="1">
      <alignment horizontal="center" vertical="center" wrapText="1"/>
    </xf>
    <xf numFmtId="0" fontId="16" fillId="8" borderId="55" xfId="0" applyFont="1" applyFill="1" applyBorder="1" applyAlignment="1">
      <alignment horizontal="center" vertical="center" wrapText="1"/>
    </xf>
    <xf numFmtId="0" fontId="18" fillId="12" borderId="26" xfId="0" applyFont="1" applyFill="1" applyBorder="1" applyAlignment="1">
      <alignment horizontal="left" vertical="top" wrapText="1"/>
    </xf>
    <xf numFmtId="0" fontId="18" fillId="12" borderId="28" xfId="0" applyFont="1" applyFill="1" applyBorder="1" applyAlignment="1">
      <alignment horizontal="left" vertical="top" wrapText="1"/>
    </xf>
    <xf numFmtId="0" fontId="18" fillId="12" borderId="35" xfId="0" applyFont="1" applyFill="1" applyBorder="1" applyAlignment="1">
      <alignment horizontal="left" vertical="top" wrapText="1"/>
    </xf>
    <xf numFmtId="0" fontId="5" fillId="12" borderId="2" xfId="0" applyFont="1" applyFill="1" applyBorder="1" applyAlignment="1">
      <alignment horizontal="left" vertical="center"/>
    </xf>
    <xf numFmtId="0" fontId="5" fillId="12" borderId="3" xfId="0" applyFont="1" applyFill="1" applyBorder="1" applyAlignment="1">
      <alignment horizontal="left" vertical="center"/>
    </xf>
    <xf numFmtId="0" fontId="4" fillId="12" borderId="20" xfId="0" applyFont="1" applyFill="1" applyBorder="1" applyAlignment="1">
      <alignment horizontal="center" vertical="center" wrapText="1"/>
    </xf>
    <xf numFmtId="0" fontId="4" fillId="12" borderId="27" xfId="0" applyFont="1" applyFill="1" applyBorder="1" applyAlignment="1">
      <alignment horizontal="center" vertical="center" wrapText="1"/>
    </xf>
    <xf numFmtId="0" fontId="4" fillId="12" borderId="29" xfId="0" applyFont="1" applyFill="1" applyBorder="1" applyAlignment="1">
      <alignment horizontal="center" vertical="center" wrapText="1"/>
    </xf>
    <xf numFmtId="0" fontId="4" fillId="12" borderId="21"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4" fillId="12" borderId="30" xfId="0" applyFont="1" applyFill="1" applyBorder="1" applyAlignment="1">
      <alignment horizontal="left" vertical="center" wrapText="1"/>
    </xf>
    <xf numFmtId="0" fontId="16" fillId="10" borderId="40" xfId="0" applyFont="1" applyFill="1" applyBorder="1" applyAlignment="1">
      <alignment horizontal="center" vertical="center" wrapText="1"/>
    </xf>
    <xf numFmtId="0" fontId="16" fillId="10" borderId="41" xfId="0" applyFont="1" applyFill="1" applyBorder="1" applyAlignment="1">
      <alignment horizontal="center" vertical="center" wrapText="1"/>
    </xf>
    <xf numFmtId="0" fontId="16" fillId="10" borderId="42" xfId="0" applyFont="1" applyFill="1" applyBorder="1" applyAlignment="1">
      <alignment horizontal="center" vertical="center" wrapText="1"/>
    </xf>
    <xf numFmtId="0" fontId="5" fillId="2" borderId="1" xfId="0" applyFont="1" applyFill="1" applyBorder="1" applyAlignment="1">
      <alignment horizontal="left" wrapText="1"/>
    </xf>
    <xf numFmtId="9" fontId="21" fillId="2" borderId="1" xfId="1" applyFont="1" applyFill="1" applyBorder="1" applyAlignment="1">
      <alignment horizontal="center" vertical="center" wrapText="1"/>
    </xf>
    <xf numFmtId="0" fontId="15" fillId="8" borderId="36" xfId="0" applyFont="1" applyFill="1" applyBorder="1" applyAlignment="1">
      <alignment horizontal="left" vertical="center" wrapText="1"/>
    </xf>
    <xf numFmtId="0" fontId="15" fillId="8" borderId="24" xfId="0" applyFont="1" applyFill="1" applyBorder="1" applyAlignment="1">
      <alignment horizontal="left" vertical="center" wrapText="1"/>
    </xf>
    <xf numFmtId="0" fontId="15" fillId="8" borderId="37" xfId="0" applyFont="1" applyFill="1" applyBorder="1" applyAlignment="1">
      <alignment horizontal="left" vertical="center" wrapText="1"/>
    </xf>
    <xf numFmtId="0" fontId="16" fillId="10" borderId="39" xfId="0" applyFont="1" applyFill="1" applyBorder="1" applyAlignment="1">
      <alignment horizontal="center" vertical="center" wrapText="1"/>
    </xf>
    <xf numFmtId="0" fontId="15" fillId="8" borderId="47"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9" xfId="0" applyFont="1" applyFill="1" applyBorder="1" applyAlignment="1">
      <alignment horizontal="center" vertical="center" wrapText="1"/>
    </xf>
    <xf numFmtId="0" fontId="1" fillId="2" borderId="1" xfId="0" applyFont="1" applyFill="1" applyBorder="1" applyAlignment="1">
      <alignment horizontal="center"/>
    </xf>
    <xf numFmtId="0" fontId="15" fillId="8" borderId="1" xfId="0" applyFont="1" applyFill="1" applyBorder="1" applyAlignment="1">
      <alignment horizontal="left" vertical="center"/>
    </xf>
    <xf numFmtId="0" fontId="17" fillId="9" borderId="0" xfId="0" applyFont="1" applyFill="1" applyBorder="1" applyAlignment="1">
      <alignment horizontal="center" vertical="center" wrapText="1"/>
    </xf>
  </cellXfs>
  <cellStyles count="6">
    <cellStyle name="Lien hypertexte" xfId="5" builtinId="8"/>
    <cellStyle name="Normal" xfId="0" builtinId="0"/>
    <cellStyle name="Normal 2" xfId="3"/>
    <cellStyle name="Porcentaje 2" xfId="4"/>
    <cellStyle name="Pourcentage" xfId="1" builtinId="5"/>
    <cellStyle name="Titre 2" xfId="2" builtinId="17"/>
  </cellStyles>
  <dxfs count="2">
    <dxf>
      <font>
        <color rgb="FFFF0000"/>
      </font>
      <fill>
        <patternFill>
          <bgColor theme="5" tint="0.39994506668294322"/>
        </patternFill>
      </fill>
    </dxf>
    <dxf>
      <font>
        <color rgb="FFFF0000"/>
      </font>
      <fill>
        <patternFill>
          <bgColor theme="5" tint="0.39994506668294322"/>
        </patternFill>
      </fill>
    </dxf>
  </dxfs>
  <tableStyles count="0" defaultTableStyle="TableStyleMedium2" defaultPivotStyle="PivotStyleLight16"/>
  <colors>
    <mruColors>
      <color rgb="FFFFCC00"/>
      <color rgb="FFFF5B5B"/>
      <color rgb="FFFFE67D"/>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1"/>
    <c:plotArea>
      <c:layout>
        <c:manualLayout>
          <c:layoutTarget val="inner"/>
          <c:xMode val="edge"/>
          <c:yMode val="edge"/>
          <c:x val="0.25203129672082097"/>
          <c:y val="0.29930548967523601"/>
          <c:w val="0.48950297352071498"/>
          <c:h val="0.66301268064383501"/>
        </c:manualLayout>
      </c:layout>
      <c:radarChart>
        <c:radarStyle val="marker"/>
        <c:varyColors val="0"/>
        <c:ser>
          <c:idx val="0"/>
          <c:order val="0"/>
          <c:tx>
            <c:strRef>
              <c:f>'1.Summary'!$L$17</c:f>
              <c:strCache>
                <c:ptCount val="1"/>
                <c:pt idx="0">
                  <c:v>Scored</c:v>
                </c:pt>
              </c:strCache>
            </c:strRef>
          </c:tx>
          <c:spPr>
            <a:ln>
              <a:solidFill>
                <a:srgbClr val="FFC000"/>
              </a:solidFill>
            </a:ln>
          </c:spPr>
          <c:marker>
            <c:symbol val="none"/>
          </c:marker>
          <c:dLbls>
            <c:spPr>
              <a:solidFill>
                <a:srgbClr val="FFC000"/>
              </a:solidFill>
            </c:spPr>
            <c:txPr>
              <a:bodyPr/>
              <a:lstStyle/>
              <a:p>
                <a:pPr>
                  <a:defRPr sz="800"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'1.Summary'!$I$18:$J$22</c:f>
              <c:strCache>
                <c:ptCount val="5"/>
                <c:pt idx="0">
                  <c:v>Design/Redesign</c:v>
                </c:pt>
                <c:pt idx="1">
                  <c:v>Manufacturing</c:v>
                </c:pt>
                <c:pt idx="2">
                  <c:v>Commercialisation</c:v>
                </c:pt>
                <c:pt idx="3">
                  <c:v>In Use</c:v>
                </c:pt>
                <c:pt idx="4">
                  <c:v>End of Use</c:v>
                </c:pt>
              </c:strCache>
            </c:strRef>
          </c:cat>
          <c:val>
            <c:numRef>
              <c:f>'1.Summary'!$L$18:$L$22</c:f>
              <c:numCache>
                <c:formatCode>General</c:formatCode>
                <c:ptCount val="5"/>
                <c:pt idx="0">
                  <c:v>0</c:v>
                </c:pt>
                <c:pt idx="1">
                  <c:v>0</c:v>
                </c:pt>
                <c:pt idx="2">
                  <c:v>0</c:v>
                </c:pt>
                <c:pt idx="3">
                  <c:v>0</c:v>
                </c:pt>
                <c:pt idx="4">
                  <c:v>0</c:v>
                </c:pt>
              </c:numCache>
            </c:numRef>
          </c:val>
        </c:ser>
        <c:ser>
          <c:idx val="1"/>
          <c:order val="1"/>
          <c:tx>
            <c:strRef>
              <c:f>'1.Summary'!$M$17</c:f>
              <c:strCache>
                <c:ptCount val="1"/>
                <c:pt idx="0">
                  <c:v>Available</c:v>
                </c:pt>
              </c:strCache>
            </c:strRef>
          </c:tx>
          <c:marker>
            <c:symbol val="none"/>
          </c:marker>
          <c:cat>
            <c:strRef>
              <c:f>'1.Summary'!$I$18:$J$22</c:f>
              <c:strCache>
                <c:ptCount val="5"/>
                <c:pt idx="0">
                  <c:v>Design/Redesign</c:v>
                </c:pt>
                <c:pt idx="1">
                  <c:v>Manufacturing</c:v>
                </c:pt>
                <c:pt idx="2">
                  <c:v>Commercialisation</c:v>
                </c:pt>
                <c:pt idx="3">
                  <c:v>In Use</c:v>
                </c:pt>
                <c:pt idx="4">
                  <c:v>End of Use</c:v>
                </c:pt>
              </c:strCache>
            </c:strRef>
          </c:cat>
          <c:val>
            <c:numRef>
              <c:f>'1.Summary'!$M$18:$M$22</c:f>
              <c:numCache>
                <c:formatCode>General</c:formatCode>
                <c:ptCount val="5"/>
                <c:pt idx="0">
                  <c:v>27</c:v>
                </c:pt>
                <c:pt idx="1">
                  <c:v>25</c:v>
                </c:pt>
                <c:pt idx="2">
                  <c:v>30</c:v>
                </c:pt>
                <c:pt idx="3">
                  <c:v>35</c:v>
                </c:pt>
                <c:pt idx="4">
                  <c:v>35</c:v>
                </c:pt>
              </c:numCache>
            </c:numRef>
          </c:val>
        </c:ser>
        <c:dLbls>
          <c:showLegendKey val="0"/>
          <c:showVal val="0"/>
          <c:showCatName val="0"/>
          <c:showSerName val="0"/>
          <c:showPercent val="0"/>
          <c:showBubbleSize val="0"/>
        </c:dLbls>
        <c:axId val="262550288"/>
        <c:axId val="262550848"/>
      </c:radarChart>
      <c:catAx>
        <c:axId val="262550288"/>
        <c:scaling>
          <c:orientation val="minMax"/>
        </c:scaling>
        <c:delete val="0"/>
        <c:axPos val="b"/>
        <c:majorGridlines/>
        <c:numFmt formatCode="General" sourceLinked="1"/>
        <c:majorTickMark val="none"/>
        <c:minorTickMark val="none"/>
        <c:tickLblPos val="nextTo"/>
        <c:spPr>
          <a:ln w="9525">
            <a:noFill/>
          </a:ln>
        </c:spPr>
        <c:txPr>
          <a:bodyPr/>
          <a:lstStyle/>
          <a:p>
            <a:pPr>
              <a:defRPr sz="900" b="1"/>
            </a:pPr>
            <a:endParaRPr lang="fr-FR"/>
          </a:p>
        </c:txPr>
        <c:crossAx val="262550848"/>
        <c:crosses val="autoZero"/>
        <c:auto val="1"/>
        <c:lblAlgn val="ctr"/>
        <c:lblOffset val="100"/>
        <c:noMultiLvlLbl val="0"/>
      </c:catAx>
      <c:valAx>
        <c:axId val="262550848"/>
        <c:scaling>
          <c:orientation val="minMax"/>
        </c:scaling>
        <c:delete val="1"/>
        <c:axPos val="l"/>
        <c:majorGridlines/>
        <c:numFmt formatCode="General" sourceLinked="1"/>
        <c:majorTickMark val="none"/>
        <c:minorTickMark val="none"/>
        <c:tickLblPos val="nextTo"/>
        <c:crossAx val="262550288"/>
        <c:crosses val="autoZero"/>
        <c:crossBetween val="between"/>
      </c:valAx>
    </c:plotArea>
    <c:legend>
      <c:legendPos val="r"/>
      <c:layout>
        <c:manualLayout>
          <c:xMode val="edge"/>
          <c:yMode val="edge"/>
          <c:x val="0.482964403545942"/>
          <c:y val="1.8550989949785698E-2"/>
          <c:w val="0.50603806301320797"/>
          <c:h val="0.11760221148827001"/>
        </c:manualLayout>
      </c:layout>
      <c:overlay val="0"/>
      <c:txPr>
        <a:bodyPr/>
        <a:lstStyle/>
        <a:p>
          <a:pPr>
            <a:defRPr sz="900" b="1"/>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205740</xdr:colOff>
      <xdr:row>9</xdr:row>
      <xdr:rowOff>68580</xdr:rowOff>
    </xdr:from>
    <xdr:to>
      <xdr:col>21</xdr:col>
      <xdr:colOff>723900</xdr:colOff>
      <xdr:row>24</xdr:row>
      <xdr:rowOff>106680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rcy%20Griffiths/Desktop/BATH.ITM/3.Dissertation/2.Bibliografia/2.3%20Sustainability%20Indicators%20Benchmark/065.Closed%20loop%20calculator%20v1.0%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osed loop calculator"/>
      <sheetName val="Responses"/>
      <sheetName val="Sheet1"/>
      <sheetName val="Assessment Calculation"/>
      <sheetName val="Recycle Reuse tables"/>
    </sheetNames>
    <sheetDataSet>
      <sheetData sheetId="0"/>
      <sheetData sheetId="1">
        <row r="2">
          <cell r="A2" t="str">
            <v>no</v>
          </cell>
          <cell r="B2" t="str">
            <v>0 points where the bill of materials and substances is incomplete or does not cover all of the components within the product.</v>
          </cell>
        </row>
        <row r="3">
          <cell r="A3" t="str">
            <v>yes</v>
          </cell>
          <cell r="B3" t="str">
            <v>2 points for products that have a complete bill of materials and substances available for each component and the materials contained within the component.</v>
          </cell>
        </row>
        <row r="9">
          <cell r="A9" t="str">
            <v>packaging not recyclable</v>
          </cell>
          <cell r="B9" t="str">
            <v>0 points for packaging that cannot be recycled.</v>
          </cell>
        </row>
        <row r="10">
          <cell r="A10" t="str">
            <v>recyclable packaging made from multiple materials</v>
          </cell>
          <cell r="B10" t="str">
            <v>1 point for packaging multiple materials which can be recycled.</v>
          </cell>
        </row>
        <row r="11">
          <cell r="A11" t="str">
            <v>packaging is made from recycled content (see guidelines)</v>
          </cell>
          <cell r="B11" t="str">
            <v>2 points where the packaging is made from recycled materials (please see guidance document for % recycled content requirements).</v>
          </cell>
        </row>
        <row r="12">
          <cell r="A12" t="str">
            <v>paper or cardboard only</v>
          </cell>
          <cell r="B12" t="str">
            <v>2 points for packaging that contains paper or cardboard only. Paper and card based packaging must meet Kingfisher's Timber and Paper buying policy.</v>
          </cell>
        </row>
        <row r="13">
          <cell r="A13" t="str">
            <v>reused multiple times (including rental)</v>
          </cell>
          <cell r="B13" t="str">
            <v>3 points for products or services that use the same packaging multiple times.</v>
          </cell>
        </row>
        <row r="14">
          <cell r="A14" t="str">
            <v>no packaging required</v>
          </cell>
          <cell r="B14" t="str">
            <v>3 points for products or services that have no packaging or where the packaging has been designed to be reused multiple times.</v>
          </cell>
        </row>
        <row r="17">
          <cell r="A17" t="str">
            <v>no repair service or replacement offered</v>
          </cell>
          <cell r="B17" t="str">
            <v>0 points where no repair service or replacement is being offered.</v>
          </cell>
        </row>
        <row r="18">
          <cell r="A18" t="str">
            <v xml:space="preserve">repair offered by retailer/manufacturer, chargeable </v>
          </cell>
          <cell r="B18" t="str">
            <v>2 points for where the product can be repaired by the supplier or manufacturer under warranty or as part of a chargeable service.</v>
          </cell>
        </row>
        <row r="19">
          <cell r="A19" t="str">
            <v>nationwide repair by specialist firms, chargeable</v>
          </cell>
          <cell r="B19" t="str">
            <v>2 points where the product can be repaired by a specialist other than the manufacturer.</v>
          </cell>
        </row>
        <row r="20">
          <cell r="A20" t="str">
            <v>product can be repaired with standard tools &amp; online repair manual</v>
          </cell>
          <cell r="B20" t="str">
            <v>3 points where the product is designed to be repaired using standard tools.</v>
          </cell>
        </row>
        <row r="21">
          <cell r="A21" t="str">
            <v>lifetime guarantee or rental</v>
          </cell>
          <cell r="B21" t="str">
            <v>3 points where the product is subject to a lifetime guarantee or can be rented.</v>
          </cell>
        </row>
        <row r="24">
          <cell r="A24" t="str">
            <v>Up to 2 years</v>
          </cell>
          <cell r="B24" t="str">
            <v xml:space="preserve"> </v>
          </cell>
        </row>
        <row r="25">
          <cell r="A25" t="str">
            <v>2 to 3 years</v>
          </cell>
          <cell r="B25" t="str">
            <v>2 points where the product has been design for durability, as demonstrated by the provision of a retailer's warranty of between 2 to 3 years.</v>
          </cell>
        </row>
        <row r="26">
          <cell r="A26" t="str">
            <v>4 to 5 years</v>
          </cell>
          <cell r="B26" t="str">
            <v>5 points where the product has been design for durability, as demonstrated by the provision of a retailer's warranty of between 4 and 5 years.</v>
          </cell>
        </row>
        <row r="27">
          <cell r="A27" t="str">
            <v>6 to 9 years</v>
          </cell>
          <cell r="B27" t="str">
            <v>7 points where the product has been design for durability, as demonstrated by the provision of a retailer's warranty of between 6 and 9 years.</v>
          </cell>
        </row>
        <row r="28">
          <cell r="A28" t="str">
            <v>10 years + or lifetime or rental</v>
          </cell>
          <cell r="B28" t="str">
            <v>10 points where short term rental or a retailer's warranty of 10 years or longer is offered.</v>
          </cell>
        </row>
        <row r="31">
          <cell r="A31" t="str">
            <v>not applicable to product type</v>
          </cell>
          <cell r="B31" t="str">
            <v xml:space="preserve"> </v>
          </cell>
        </row>
        <row r="32">
          <cell r="A32" t="str">
            <v>no</v>
          </cell>
          <cell r="B32" t="str">
            <v>0 points where a rental scheme is unavailable but is feasibly possible.</v>
          </cell>
        </row>
        <row r="33">
          <cell r="A33" t="str">
            <v>yes</v>
          </cell>
          <cell r="B33" t="str">
            <v>13 points where a short-term rental scheme is available as an alternative to purchase.</v>
          </cell>
        </row>
        <row r="36">
          <cell r="A36" t="str">
            <v>none of the below</v>
          </cell>
          <cell r="B36" t="str">
            <v xml:space="preserve"> </v>
          </cell>
        </row>
        <row r="37">
          <cell r="A37" t="str">
            <v xml:space="preserve">enables recycling or composting </v>
          </cell>
          <cell r="B37" t="str">
            <v>5 points for products that enable increased levels of recycling or composting, for example specialist recycling bins or composting bags.</v>
          </cell>
        </row>
        <row r="38">
          <cell r="A38" t="str">
            <v>enables reuse preventing item becoming waste/discarded</v>
          </cell>
          <cell r="B38" t="str">
            <v>5 points for products that enable reuse of an item that would otherwise be wasted. A good example of this would be a paintbrush with a replacable brushhead.</v>
          </cell>
        </row>
        <row r="39">
          <cell r="A39" t="str">
            <v>enables the extension of another product's lifetime</v>
          </cell>
          <cell r="B39" t="str">
            <v>5 points for products that extend other product's lifetimes, for example products that can be used to repair other items.</v>
          </cell>
        </row>
        <row r="40">
          <cell r="A40" t="str">
            <v>an alternative to a commonly consumable product</v>
          </cell>
          <cell r="B40" t="str">
            <v>5 points for products that provide an alternative to commonly consumable products, e.g. a rechargable battery.</v>
          </cell>
        </row>
        <row r="41">
          <cell r="A41" t="str">
            <v>can be rented rather than purchased</v>
          </cell>
          <cell r="B41" t="str">
            <v>5 points for products that can be rented as an alternative to outright purchasing. Credit purchase schemes do not qualify for these points.</v>
          </cell>
        </row>
        <row r="44">
          <cell r="A44" t="str">
            <v>no incentive</v>
          </cell>
          <cell r="B44" t="str">
            <v>0 points where no take-back incentive is being provided.</v>
          </cell>
        </row>
        <row r="45">
          <cell r="A45" t="str">
            <v>retailer/supplier take-back of this product</v>
          </cell>
          <cell r="B45" t="str">
            <v>6 points where the retailer/supplier offers take-back for the assessed product.</v>
          </cell>
        </row>
        <row r="46">
          <cell r="A46" t="str">
            <v>retailer/supplier take-back of this product with incentive</v>
          </cell>
          <cell r="B46" t="str">
            <v>8 points where the retailer/supplier offers take-back with an incentive for the assessed product.</v>
          </cell>
        </row>
        <row r="47">
          <cell r="A47" t="str">
            <v>retailer/take-back of any product of this type</v>
          </cell>
          <cell r="B47" t="str">
            <v>10 points where a retailer backed take-back scheme exists for any product of this type.</v>
          </cell>
        </row>
        <row r="48">
          <cell r="A48" t="str">
            <v>retailer/take-back of any product of this type with incentive</v>
          </cell>
          <cell r="B48" t="str">
            <v>12 points where a retailer backed take-back scheme with an incentive exists for any product of this type.</v>
          </cell>
        </row>
        <row r="49">
          <cell r="A49" t="str">
            <v>rental or lifetime guarantee</v>
          </cell>
          <cell r="B49" t="str">
            <v>12 points for products that have a lifetime guarantee or that can be rented as an alternative to outright purchasing. Credit purchase schemes do not qualify for these points.</v>
          </cell>
        </row>
        <row r="52">
          <cell r="A52" t="str">
            <v>none of the below</v>
          </cell>
          <cell r="B52" t="str">
            <v xml:space="preserve"> </v>
          </cell>
        </row>
        <row r="53">
          <cell r="A53" t="str">
            <v>over 50% of the product type segregated in local public refuse streams (for example, WEEE)</v>
          </cell>
          <cell r="B53" t="str">
            <v>4 points where over 50% of the product type is segregated in local public refuse streams.</v>
          </cell>
        </row>
        <row r="54">
          <cell r="A54" t="str">
            <v>product segregated at end of life by product/brand by retailer</v>
          </cell>
          <cell r="B54" t="str">
            <v>6 points where the product is segregated at the end of life by product/brand by the retailer.</v>
          </cell>
        </row>
        <row r="55">
          <cell r="A55" t="str">
            <v>as above and more than 25% returned to manfacturer</v>
          </cell>
          <cell r="B55" t="str">
            <v>10 points where the product is segregated at the end of life by product/brand by the retailer and over 25% is returned to the original manufacturer.</v>
          </cell>
        </row>
        <row r="56">
          <cell r="A56" t="str">
            <v>compostable/biodegradable product</v>
          </cell>
          <cell r="B56" t="str">
            <v>10 points where the product is compostable and can be disposed of in people's homes.</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ec.europa.eu/energy/renewables/index_en.htm"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B1:V26"/>
  <sheetViews>
    <sheetView tabSelected="1" zoomScale="110" zoomScaleNormal="110" workbookViewId="0">
      <pane ySplit="5" topLeftCell="A6" activePane="bottomLeft" state="frozen"/>
      <selection pane="bottomLeft" activeCell="E10" sqref="E10:G10"/>
    </sheetView>
  </sheetViews>
  <sheetFormatPr baseColWidth="10" defaultColWidth="10.85546875" defaultRowHeight="15" x14ac:dyDescent="0.25"/>
  <cols>
    <col min="1" max="1" width="0.85546875" style="1" customWidth="1"/>
    <col min="2" max="2" width="6.85546875" style="1" customWidth="1"/>
    <col min="3" max="3" width="5.28515625" style="1" customWidth="1"/>
    <col min="4" max="4" width="5.140625" style="1" customWidth="1"/>
    <col min="5" max="7" width="10.85546875" style="1"/>
    <col min="8" max="8" width="4.85546875" style="1" customWidth="1"/>
    <col min="9" max="9" width="6.85546875" style="1" customWidth="1"/>
    <col min="10" max="10" width="10.85546875" style="1" customWidth="1"/>
    <col min="11" max="11" width="10.42578125" style="1" bestFit="1" customWidth="1"/>
    <col min="12" max="12" width="8.42578125" style="1" customWidth="1"/>
    <col min="13" max="13" width="9.85546875" style="1" bestFit="1" customWidth="1"/>
    <col min="14" max="14" width="8.42578125" style="1" customWidth="1"/>
    <col min="15" max="15" width="10.28515625" style="1" customWidth="1"/>
    <col min="16" max="16" width="4.85546875" style="1" customWidth="1"/>
    <col min="17" max="17" width="5.42578125" style="1" customWidth="1"/>
    <col min="18" max="18" width="10.85546875" style="1"/>
    <col min="19" max="19" width="6.7109375" style="1" bestFit="1" customWidth="1"/>
    <col min="20" max="20" width="17" style="1" customWidth="1"/>
    <col min="21" max="21" width="8.5703125" style="1" customWidth="1"/>
    <col min="22" max="22" width="19.5703125" style="1" customWidth="1"/>
    <col min="23" max="16384" width="10.85546875" style="1"/>
  </cols>
  <sheetData>
    <row r="1" spans="2:22" ht="5.0999999999999996" customHeight="1" x14ac:dyDescent="0.25"/>
    <row r="2" spans="2:22" ht="14.45" customHeight="1" x14ac:dyDescent="0.25">
      <c r="B2" s="194" t="s">
        <v>344</v>
      </c>
      <c r="C2" s="195"/>
      <c r="D2" s="195"/>
      <c r="E2" s="195"/>
      <c r="F2" s="195"/>
      <c r="G2" s="195"/>
      <c r="H2" s="195"/>
      <c r="I2" s="195"/>
      <c r="J2" s="195"/>
      <c r="K2" s="195"/>
      <c r="L2" s="195"/>
      <c r="M2" s="195"/>
      <c r="N2" s="195"/>
      <c r="O2" s="195"/>
      <c r="P2" s="195"/>
      <c r="Q2" s="195"/>
      <c r="R2" s="195"/>
      <c r="S2" s="195"/>
      <c r="T2" s="196"/>
      <c r="U2" s="149" t="s">
        <v>322</v>
      </c>
      <c r="V2" s="150" t="s">
        <v>324</v>
      </c>
    </row>
    <row r="3" spans="2:22" ht="14.45" customHeight="1" x14ac:dyDescent="0.25">
      <c r="B3" s="197"/>
      <c r="C3" s="198"/>
      <c r="D3" s="198"/>
      <c r="E3" s="198"/>
      <c r="F3" s="198"/>
      <c r="G3" s="198"/>
      <c r="H3" s="198"/>
      <c r="I3" s="198"/>
      <c r="J3" s="198"/>
      <c r="K3" s="198"/>
      <c r="L3" s="198"/>
      <c r="M3" s="198"/>
      <c r="N3" s="198"/>
      <c r="O3" s="198"/>
      <c r="P3" s="198"/>
      <c r="Q3" s="198"/>
      <c r="R3" s="198"/>
      <c r="S3" s="198"/>
      <c r="T3" s="199"/>
      <c r="U3" s="151" t="s">
        <v>323</v>
      </c>
      <c r="V3" s="152"/>
    </row>
    <row r="4" spans="2:22" ht="14.45" customHeight="1" x14ac:dyDescent="0.25">
      <c r="B4" s="200"/>
      <c r="C4" s="201"/>
      <c r="D4" s="201"/>
      <c r="E4" s="201"/>
      <c r="F4" s="201"/>
      <c r="G4" s="201"/>
      <c r="H4" s="201"/>
      <c r="I4" s="201"/>
      <c r="J4" s="201"/>
      <c r="K4" s="201"/>
      <c r="L4" s="201"/>
      <c r="M4" s="201"/>
      <c r="N4" s="201"/>
      <c r="O4" s="201"/>
      <c r="P4" s="201"/>
      <c r="Q4" s="201"/>
      <c r="R4" s="201"/>
      <c r="S4" s="201"/>
      <c r="T4" s="202"/>
      <c r="U4" s="153" t="s">
        <v>325</v>
      </c>
      <c r="V4" s="154"/>
    </row>
    <row r="5" spans="2:22" x14ac:dyDescent="0.25">
      <c r="B5" s="203" t="s">
        <v>328</v>
      </c>
      <c r="C5" s="203"/>
      <c r="D5" s="203" t="s">
        <v>341</v>
      </c>
      <c r="E5" s="203"/>
      <c r="F5" s="203"/>
      <c r="G5" s="203"/>
      <c r="H5" s="203"/>
      <c r="I5" s="203"/>
      <c r="J5" s="203"/>
      <c r="K5" s="203"/>
      <c r="L5" s="203"/>
      <c r="M5" s="203"/>
      <c r="N5" s="203"/>
      <c r="O5" s="203"/>
      <c r="P5" s="203"/>
      <c r="Q5" s="203"/>
      <c r="R5" s="203"/>
      <c r="S5" s="203"/>
      <c r="T5" s="203"/>
      <c r="U5" s="203"/>
      <c r="V5" s="203"/>
    </row>
    <row r="8" spans="2:22" ht="14.45" customHeight="1" x14ac:dyDescent="0.25">
      <c r="B8" s="183">
        <v>1</v>
      </c>
      <c r="C8" s="176" t="s">
        <v>321</v>
      </c>
      <c r="D8" s="177"/>
      <c r="E8" s="177"/>
      <c r="F8" s="177"/>
      <c r="G8" s="177"/>
      <c r="H8" s="3"/>
      <c r="I8" s="183">
        <v>3</v>
      </c>
      <c r="J8" s="204" t="s">
        <v>320</v>
      </c>
      <c r="K8" s="204"/>
      <c r="L8" s="204"/>
      <c r="M8" s="204"/>
      <c r="N8" s="204"/>
      <c r="O8" s="204"/>
      <c r="P8" s="204"/>
      <c r="Q8" s="204"/>
      <c r="R8" s="204"/>
      <c r="S8" s="204"/>
      <c r="T8" s="204"/>
      <c r="U8" s="204"/>
      <c r="V8" s="204"/>
    </row>
    <row r="9" spans="2:22" ht="14.45" customHeight="1" x14ac:dyDescent="0.25">
      <c r="B9" s="183"/>
      <c r="C9" s="178"/>
      <c r="D9" s="179"/>
      <c r="E9" s="179"/>
      <c r="F9" s="179"/>
      <c r="G9" s="179"/>
      <c r="H9" s="3"/>
      <c r="I9" s="183"/>
      <c r="J9" s="205"/>
      <c r="K9" s="205"/>
      <c r="L9" s="205"/>
      <c r="M9" s="205"/>
      <c r="N9" s="205"/>
      <c r="O9" s="205"/>
      <c r="P9" s="205"/>
      <c r="Q9" s="205"/>
      <c r="R9" s="205"/>
      <c r="S9" s="205"/>
      <c r="T9" s="205"/>
      <c r="U9" s="205"/>
      <c r="V9" s="205"/>
    </row>
    <row r="10" spans="2:22" ht="14.45" customHeight="1" x14ac:dyDescent="0.25">
      <c r="B10" s="174" t="s">
        <v>78</v>
      </c>
      <c r="C10" s="174"/>
      <c r="D10" s="174"/>
      <c r="E10" s="180" t="s">
        <v>342</v>
      </c>
      <c r="F10" s="180"/>
      <c r="G10" s="181"/>
      <c r="H10" s="3"/>
      <c r="I10" s="173" t="s">
        <v>86</v>
      </c>
      <c r="J10" s="173"/>
      <c r="K10" s="173" t="s">
        <v>87</v>
      </c>
      <c r="L10" s="173"/>
      <c r="M10" s="173"/>
      <c r="N10" s="173" t="s">
        <v>340</v>
      </c>
      <c r="O10" s="173"/>
    </row>
    <row r="11" spans="2:22" ht="14.45" customHeight="1" x14ac:dyDescent="0.25">
      <c r="B11" s="174" t="s">
        <v>80</v>
      </c>
      <c r="C11" s="174"/>
      <c r="D11" s="174"/>
      <c r="E11" s="182" t="s">
        <v>343</v>
      </c>
      <c r="F11" s="180"/>
      <c r="G11" s="181"/>
      <c r="H11" s="3"/>
      <c r="I11" s="206">
        <f>N23</f>
        <v>0</v>
      </c>
      <c r="J11" s="206"/>
      <c r="K11" s="206" t="str">
        <f>IF(I11&lt;=0.2,"Poor",IF(I11&lt;=0.4,"Fair",IF(I11&lt;=0.6,"Good",IF(I11&lt;=0.75,"Very Good",IF(I11&gt;0.75,"Excellent")))))</f>
        <v>Poor</v>
      </c>
      <c r="L11" s="206"/>
      <c r="M11" s="206"/>
      <c r="N11" s="207" t="s">
        <v>337</v>
      </c>
      <c r="O11" s="207" t="s">
        <v>336</v>
      </c>
    </row>
    <row r="12" spans="2:22" ht="14.45" customHeight="1" x14ac:dyDescent="0.25">
      <c r="B12" s="174" t="s">
        <v>84</v>
      </c>
      <c r="C12" s="174"/>
      <c r="D12" s="174"/>
      <c r="E12" s="182" t="s">
        <v>343</v>
      </c>
      <c r="F12" s="180"/>
      <c r="G12" s="181"/>
      <c r="H12" s="3"/>
      <c r="I12" s="206"/>
      <c r="J12" s="206"/>
      <c r="K12" s="206"/>
      <c r="L12" s="206"/>
      <c r="M12" s="206"/>
      <c r="N12" s="207"/>
      <c r="O12" s="207"/>
    </row>
    <row r="13" spans="2:22" ht="14.45" customHeight="1" x14ac:dyDescent="0.25">
      <c r="B13" s="174" t="s">
        <v>89</v>
      </c>
      <c r="C13" s="174"/>
      <c r="D13" s="174"/>
      <c r="E13" s="209" t="s">
        <v>346</v>
      </c>
      <c r="F13" s="180"/>
      <c r="G13" s="181"/>
      <c r="H13" s="3"/>
      <c r="I13" s="206"/>
      <c r="J13" s="206"/>
      <c r="K13" s="206"/>
      <c r="L13" s="206"/>
      <c r="M13" s="206"/>
      <c r="N13" s="208">
        <f>L23</f>
        <v>0</v>
      </c>
      <c r="O13" s="208">
        <f>M23</f>
        <v>152</v>
      </c>
    </row>
    <row r="14" spans="2:22" ht="14.45" customHeight="1" x14ac:dyDescent="0.25">
      <c r="B14" s="175" t="s">
        <v>79</v>
      </c>
      <c r="C14" s="175"/>
      <c r="D14" s="175"/>
      <c r="E14" s="210" t="s">
        <v>345</v>
      </c>
      <c r="F14" s="210"/>
      <c r="G14" s="211"/>
      <c r="H14" s="3"/>
      <c r="I14" s="206"/>
      <c r="J14" s="206"/>
      <c r="K14" s="206"/>
      <c r="L14" s="206"/>
      <c r="M14" s="206"/>
      <c r="N14" s="208"/>
      <c r="O14" s="208"/>
    </row>
    <row r="15" spans="2:22" s="3" customFormat="1" ht="14.45" customHeight="1" x14ac:dyDescent="0.25">
      <c r="I15" s="206"/>
      <c r="J15" s="206"/>
      <c r="K15" s="206"/>
      <c r="L15" s="206"/>
      <c r="M15" s="206"/>
      <c r="N15" s="208"/>
      <c r="O15" s="208"/>
    </row>
    <row r="16" spans="2:22" s="3" customFormat="1" ht="14.45" customHeight="1" x14ac:dyDescent="0.25"/>
    <row r="17" spans="2:22" ht="30" x14ac:dyDescent="0.25">
      <c r="B17" s="183">
        <v>2</v>
      </c>
      <c r="C17" s="176" t="s">
        <v>329</v>
      </c>
      <c r="D17" s="177"/>
      <c r="E17" s="177"/>
      <c r="F17" s="177"/>
      <c r="G17" s="177"/>
      <c r="H17" s="3"/>
      <c r="I17" s="193" t="s">
        <v>334</v>
      </c>
      <c r="J17" s="193"/>
      <c r="K17" s="158" t="s">
        <v>335</v>
      </c>
      <c r="L17" s="158" t="s">
        <v>337</v>
      </c>
      <c r="M17" s="158" t="s">
        <v>336</v>
      </c>
      <c r="N17" s="158" t="s">
        <v>338</v>
      </c>
      <c r="O17" s="158" t="s">
        <v>339</v>
      </c>
    </row>
    <row r="18" spans="2:22" x14ac:dyDescent="0.25">
      <c r="B18" s="183"/>
      <c r="C18" s="178"/>
      <c r="D18" s="179"/>
      <c r="E18" s="179"/>
      <c r="F18" s="179"/>
      <c r="G18" s="179"/>
      <c r="H18" s="3"/>
      <c r="I18" s="190" t="s">
        <v>317</v>
      </c>
      <c r="J18" s="190"/>
      <c r="K18" s="159">
        <v>3</v>
      </c>
      <c r="L18" s="159">
        <f>'2.Circularity Test'!O9+'2.Circularity Test'!O14+'2.Circularity Test'!O19</f>
        <v>0</v>
      </c>
      <c r="M18" s="159">
        <f>+'2.Circularity Test'!P9+'2.Circularity Test'!P14+'2.Circularity Test'!P19</f>
        <v>27</v>
      </c>
      <c r="N18" s="160">
        <f>L18/M18</f>
        <v>0</v>
      </c>
      <c r="O18" s="160" t="str">
        <f>IF(N18&lt;=0.2,"Poor",IF(N18&lt;=0.4,"Fair",IF(N18&lt;=0.6,"Good",IF(N18&lt;=0.75,"Very Good",IF(N18&gt;0.75,"Excellent")))))</f>
        <v>Poor</v>
      </c>
    </row>
    <row r="19" spans="2:22" x14ac:dyDescent="0.25">
      <c r="B19" s="186" t="s">
        <v>330</v>
      </c>
      <c r="C19" s="186"/>
      <c r="D19" s="186"/>
      <c r="E19" s="186"/>
      <c r="F19" s="184" t="s">
        <v>332</v>
      </c>
      <c r="G19" s="185"/>
      <c r="H19" s="3"/>
      <c r="I19" s="189" t="s">
        <v>127</v>
      </c>
      <c r="J19" s="189"/>
      <c r="K19" s="165">
        <v>2</v>
      </c>
      <c r="L19" s="165">
        <f>'2.Circularity Test'!O25+'2.Circularity Test'!O30</f>
        <v>0</v>
      </c>
      <c r="M19" s="165">
        <f>'2.Circularity Test'!P25+'2.Circularity Test'!P30</f>
        <v>25</v>
      </c>
      <c r="N19" s="166">
        <f t="shared" ref="N19:N23" si="0">L19/M19</f>
        <v>0</v>
      </c>
      <c r="O19" s="166" t="str">
        <f t="shared" ref="O19:O23" si="1">IF(N19&lt;=0.2,"Poor",IF(N19&lt;=0.4,"Fair",IF(N19&lt;=0.6,"Good",IF(N19&lt;=0.75,"Very Good",IF(N19&gt;0.75,"Excellent")))))</f>
        <v>Poor</v>
      </c>
    </row>
    <row r="20" spans="2:22" x14ac:dyDescent="0.25">
      <c r="B20" s="186"/>
      <c r="C20" s="186"/>
      <c r="D20" s="186"/>
      <c r="E20" s="186"/>
      <c r="F20" s="184"/>
      <c r="G20" s="185"/>
      <c r="H20" s="3"/>
      <c r="I20" s="190" t="s">
        <v>23</v>
      </c>
      <c r="J20" s="190"/>
      <c r="K20" s="159">
        <v>3</v>
      </c>
      <c r="L20" s="159">
        <f>'2.Circularity Test'!O36+'2.Circularity Test'!O41+'2.Circularity Test'!O46</f>
        <v>0</v>
      </c>
      <c r="M20" s="159">
        <f>'2.Circularity Test'!P36+'2.Circularity Test'!P41+'2.Circularity Test'!P46</f>
        <v>30</v>
      </c>
      <c r="N20" s="160">
        <f t="shared" si="0"/>
        <v>0</v>
      </c>
      <c r="O20" s="160" t="str">
        <f t="shared" si="1"/>
        <v>Poor</v>
      </c>
    </row>
    <row r="21" spans="2:22" x14ac:dyDescent="0.25">
      <c r="B21" s="186"/>
      <c r="C21" s="186"/>
      <c r="D21" s="186"/>
      <c r="E21" s="186"/>
      <c r="F21" s="187" t="s">
        <v>331</v>
      </c>
      <c r="G21" s="188"/>
      <c r="H21" s="3"/>
      <c r="I21" s="189" t="s">
        <v>319</v>
      </c>
      <c r="J21" s="189"/>
      <c r="K21" s="165">
        <v>4</v>
      </c>
      <c r="L21" s="165">
        <f>'2.Circularity Test'!O52+'2.Circularity Test'!O57+'2.Circularity Test'!O62+'2.Circularity Test'!O67</f>
        <v>0</v>
      </c>
      <c r="M21" s="165">
        <f>+'2.Circularity Test'!P52+'2.Circularity Test'!P57+'2.Circularity Test'!P62+'2.Circularity Test'!P67</f>
        <v>35</v>
      </c>
      <c r="N21" s="166">
        <f t="shared" si="0"/>
        <v>0</v>
      </c>
      <c r="O21" s="166" t="str">
        <f t="shared" si="1"/>
        <v>Poor</v>
      </c>
    </row>
    <row r="22" spans="2:22" x14ac:dyDescent="0.25">
      <c r="B22" s="186"/>
      <c r="C22" s="186"/>
      <c r="D22" s="186"/>
      <c r="E22" s="186"/>
      <c r="F22" s="187"/>
      <c r="G22" s="188"/>
      <c r="H22" s="3"/>
      <c r="I22" s="191" t="s">
        <v>115</v>
      </c>
      <c r="J22" s="191"/>
      <c r="K22" s="161">
        <v>3</v>
      </c>
      <c r="L22" s="161">
        <f>'2.Circularity Test'!O73+'2.Circularity Test'!O78+'2.Circularity Test'!O83</f>
        <v>0</v>
      </c>
      <c r="M22" s="161">
        <f>+'2.Circularity Test'!P73+'2.Circularity Test'!P78+'2.Circularity Test'!P83</f>
        <v>35</v>
      </c>
      <c r="N22" s="162">
        <f t="shared" si="0"/>
        <v>0</v>
      </c>
      <c r="O22" s="162" t="str">
        <f t="shared" si="1"/>
        <v>Poor</v>
      </c>
    </row>
    <row r="23" spans="2:22" x14ac:dyDescent="0.25">
      <c r="B23" s="186"/>
      <c r="C23" s="186"/>
      <c r="D23" s="186"/>
      <c r="E23" s="186"/>
      <c r="F23" s="187"/>
      <c r="G23" s="188"/>
      <c r="H23" s="3"/>
      <c r="I23" s="192" t="s">
        <v>318</v>
      </c>
      <c r="J23" s="192"/>
      <c r="K23" s="163">
        <f>SUM(K18:K22)</f>
        <v>15</v>
      </c>
      <c r="L23" s="163">
        <f>SUM(L18:L22)</f>
        <v>0</v>
      </c>
      <c r="M23" s="163">
        <f>SUM(M18:M22)</f>
        <v>152</v>
      </c>
      <c r="N23" s="164">
        <f t="shared" si="0"/>
        <v>0</v>
      </c>
      <c r="O23" s="164" t="str">
        <f t="shared" si="1"/>
        <v>Poor</v>
      </c>
    </row>
    <row r="24" spans="2:22" x14ac:dyDescent="0.25">
      <c r="H24" s="3"/>
    </row>
    <row r="25" spans="2:22" x14ac:dyDescent="0.25">
      <c r="H25" s="3"/>
    </row>
    <row r="26" spans="2:22" ht="5.0999999999999996" customHeight="1" x14ac:dyDescent="0.25">
      <c r="B26" s="168"/>
      <c r="C26" s="168"/>
      <c r="D26" s="168"/>
      <c r="E26" s="168"/>
      <c r="F26" s="168"/>
      <c r="G26" s="168"/>
      <c r="H26" s="168"/>
      <c r="I26" s="168"/>
      <c r="J26" s="168"/>
      <c r="K26" s="168"/>
      <c r="L26" s="168"/>
      <c r="M26" s="168"/>
      <c r="N26" s="168"/>
      <c r="O26" s="168"/>
      <c r="P26" s="168"/>
      <c r="Q26" s="168"/>
      <c r="R26" s="168"/>
      <c r="S26" s="168"/>
      <c r="T26" s="168"/>
      <c r="U26" s="168"/>
      <c r="V26" s="168"/>
    </row>
  </sheetData>
  <mergeCells count="38">
    <mergeCell ref="B2:T4"/>
    <mergeCell ref="D5:V5"/>
    <mergeCell ref="J8:V9"/>
    <mergeCell ref="K10:M10"/>
    <mergeCell ref="I11:J15"/>
    <mergeCell ref="K11:M15"/>
    <mergeCell ref="N11:N12"/>
    <mergeCell ref="N13:N15"/>
    <mergeCell ref="O13:O15"/>
    <mergeCell ref="O11:O12"/>
    <mergeCell ref="I10:J10"/>
    <mergeCell ref="I8:I9"/>
    <mergeCell ref="B5:C5"/>
    <mergeCell ref="E13:G13"/>
    <mergeCell ref="E14:G14"/>
    <mergeCell ref="B10:D10"/>
    <mergeCell ref="F19:G20"/>
    <mergeCell ref="B19:E23"/>
    <mergeCell ref="F21:G23"/>
    <mergeCell ref="B17:B18"/>
    <mergeCell ref="I19:J19"/>
    <mergeCell ref="I20:J20"/>
    <mergeCell ref="I21:J21"/>
    <mergeCell ref="I22:J22"/>
    <mergeCell ref="I23:J23"/>
    <mergeCell ref="I17:J17"/>
    <mergeCell ref="I18:J18"/>
    <mergeCell ref="C17:G18"/>
    <mergeCell ref="C8:G9"/>
    <mergeCell ref="E10:G10"/>
    <mergeCell ref="E11:G11"/>
    <mergeCell ref="E12:G12"/>
    <mergeCell ref="B8:B9"/>
    <mergeCell ref="N10:O10"/>
    <mergeCell ref="B11:D11"/>
    <mergeCell ref="B12:D12"/>
    <mergeCell ref="B13:D13"/>
    <mergeCell ref="B14:D14"/>
  </mergeCells>
  <hyperlinks>
    <hyperlink ref="F21:G23" location="'2.Circularity Test'!A1" display="→"/>
  </hyperlink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A1:R86"/>
  <sheetViews>
    <sheetView workbookViewId="0">
      <pane xSplit="4" ySplit="6" topLeftCell="E49" activePane="bottomRight" state="frozen"/>
      <selection pane="topRight" activeCell="E1" sqref="E1"/>
      <selection pane="bottomLeft" activeCell="A7" sqref="A7"/>
      <selection pane="bottomRight" activeCell="F62" sqref="F62:L62"/>
    </sheetView>
  </sheetViews>
  <sheetFormatPr baseColWidth="10" defaultColWidth="10.85546875" defaultRowHeight="15" outlineLevelCol="1" x14ac:dyDescent="0.25"/>
  <cols>
    <col min="1" max="1" width="4.85546875" style="1" customWidth="1"/>
    <col min="2" max="2" width="4.85546875" style="66" customWidth="1"/>
    <col min="3" max="3" width="44.28515625" style="1" hidden="1" customWidth="1" outlineLevel="1"/>
    <col min="4" max="4" width="56.42578125" style="1" customWidth="1" collapsed="1"/>
    <col min="5" max="5" width="0.85546875" style="1" customWidth="1"/>
    <col min="6" max="6" width="8.28515625" style="1" customWidth="1"/>
    <col min="7" max="7" width="3.85546875" style="1" customWidth="1"/>
    <col min="8" max="8" width="8.28515625" style="1" customWidth="1"/>
    <col min="9" max="9" width="3.85546875" style="1" customWidth="1"/>
    <col min="10" max="10" width="7.85546875" style="1" customWidth="1"/>
    <col min="11" max="11" width="3.85546875" style="1" customWidth="1"/>
    <col min="12" max="12" width="28.85546875" style="1" customWidth="1"/>
    <col min="13" max="14" width="0.85546875" style="1" customWidth="1"/>
    <col min="15" max="16" width="8.85546875" style="1" customWidth="1"/>
    <col min="17" max="17" width="0.85546875" style="1" customWidth="1"/>
    <col min="18" max="18" width="57.140625" style="1" customWidth="1"/>
    <col min="19" max="16384" width="10.85546875" style="1"/>
  </cols>
  <sheetData>
    <row r="1" spans="1:18" ht="5.0999999999999996" customHeight="1" x14ac:dyDescent="0.25"/>
    <row r="2" spans="1:18" ht="14.45" customHeight="1" x14ac:dyDescent="0.25">
      <c r="A2" s="183">
        <v>2</v>
      </c>
      <c r="B2" s="267" t="s">
        <v>333</v>
      </c>
      <c r="C2" s="156"/>
      <c r="D2" s="177" t="s">
        <v>329</v>
      </c>
      <c r="E2" s="177"/>
      <c r="F2" s="177"/>
      <c r="G2" s="177"/>
      <c r="H2" s="177"/>
      <c r="I2" s="177"/>
      <c r="J2" s="177"/>
      <c r="K2" s="177"/>
      <c r="L2" s="177"/>
      <c r="M2" s="177"/>
      <c r="N2" s="177"/>
      <c r="O2" s="177"/>
      <c r="P2" s="177"/>
      <c r="Q2" s="177"/>
      <c r="R2" s="265"/>
    </row>
    <row r="3" spans="1:18" ht="14.45" customHeight="1" x14ac:dyDescent="0.25">
      <c r="A3" s="183"/>
      <c r="B3" s="267"/>
      <c r="C3" s="157"/>
      <c r="D3" s="179"/>
      <c r="E3" s="179"/>
      <c r="F3" s="179"/>
      <c r="G3" s="179"/>
      <c r="H3" s="179"/>
      <c r="I3" s="179"/>
      <c r="J3" s="179"/>
      <c r="K3" s="179"/>
      <c r="L3" s="179"/>
      <c r="M3" s="179"/>
      <c r="N3" s="179"/>
      <c r="O3" s="179"/>
      <c r="P3" s="179"/>
      <c r="Q3" s="179"/>
      <c r="R3" s="266"/>
    </row>
    <row r="4" spans="1:18" ht="5.0999999999999996" customHeight="1" x14ac:dyDescent="0.25"/>
    <row r="5" spans="1:18" x14ac:dyDescent="0.25">
      <c r="A5" s="227" t="s">
        <v>40</v>
      </c>
      <c r="B5" s="228"/>
      <c r="C5" s="212" t="s">
        <v>95</v>
      </c>
      <c r="D5" s="219" t="s">
        <v>91</v>
      </c>
      <c r="E5" s="268" t="s">
        <v>76</v>
      </c>
      <c r="F5" s="268"/>
      <c r="G5" s="268"/>
      <c r="H5" s="268"/>
      <c r="I5" s="268"/>
      <c r="J5" s="268"/>
      <c r="K5" s="268"/>
      <c r="L5" s="268"/>
      <c r="M5" s="268"/>
      <c r="N5" s="270" t="s">
        <v>32</v>
      </c>
      <c r="O5" s="270"/>
      <c r="P5" s="270" t="s">
        <v>90</v>
      </c>
      <c r="Q5" s="270"/>
      <c r="R5" s="212" t="s">
        <v>96</v>
      </c>
    </row>
    <row r="6" spans="1:18" x14ac:dyDescent="0.25">
      <c r="A6" s="229"/>
      <c r="B6" s="230"/>
      <c r="C6" s="212"/>
      <c r="D6" s="220"/>
      <c r="E6" s="269"/>
      <c r="F6" s="269"/>
      <c r="G6" s="269"/>
      <c r="H6" s="269"/>
      <c r="I6" s="269"/>
      <c r="J6" s="269"/>
      <c r="K6" s="269"/>
      <c r="L6" s="269"/>
      <c r="M6" s="269"/>
      <c r="N6" s="271"/>
      <c r="O6" s="271"/>
      <c r="P6" s="271"/>
      <c r="Q6" s="271"/>
      <c r="R6" s="212"/>
    </row>
    <row r="7" spans="1:18" ht="5.0999999999999996" customHeight="1" thickBot="1" x14ac:dyDescent="0.3"/>
    <row r="8" spans="1:18" ht="5.0999999999999996" customHeight="1" x14ac:dyDescent="0.25">
      <c r="A8" s="237" t="s">
        <v>326</v>
      </c>
      <c r="B8" s="221" t="s">
        <v>147</v>
      </c>
      <c r="C8" s="215" t="s">
        <v>160</v>
      </c>
      <c r="D8" s="217" t="s">
        <v>98</v>
      </c>
      <c r="E8" s="56"/>
      <c r="F8" s="57"/>
      <c r="G8" s="57"/>
      <c r="H8" s="57"/>
      <c r="I8" s="57"/>
      <c r="J8" s="57"/>
      <c r="K8" s="57"/>
      <c r="L8" s="57"/>
      <c r="M8" s="57"/>
      <c r="N8" s="58"/>
      <c r="O8" s="57"/>
      <c r="P8" s="57"/>
      <c r="Q8" s="59"/>
      <c r="R8" s="135"/>
    </row>
    <row r="9" spans="1:18" ht="23.1" customHeight="1" x14ac:dyDescent="0.25">
      <c r="A9" s="238"/>
      <c r="B9" s="222"/>
      <c r="C9" s="216"/>
      <c r="D9" s="218"/>
      <c r="E9" s="49"/>
      <c r="F9" s="35">
        <v>0</v>
      </c>
      <c r="G9" s="91" t="s">
        <v>188</v>
      </c>
      <c r="H9" s="35">
        <v>0</v>
      </c>
      <c r="I9" s="91" t="s">
        <v>189</v>
      </c>
      <c r="J9" s="92">
        <f>F9+H9</f>
        <v>0</v>
      </c>
      <c r="K9" s="90"/>
      <c r="L9" s="3"/>
      <c r="M9" s="22"/>
      <c r="N9" s="55"/>
      <c r="O9" s="71">
        <f>VLOOKUP(F9,'4.Recycle Reuse Tables'!$C$3:$N$13,MATCH(H9,'4.Recycle Reuse Tables'!$D$2:$N$2,1)+1,FALSE)</f>
        <v>0</v>
      </c>
      <c r="P9" s="70">
        <v>20</v>
      </c>
      <c r="Q9" s="48"/>
      <c r="R9" s="232" t="s">
        <v>222</v>
      </c>
    </row>
    <row r="10" spans="1:18" ht="23.1" customHeight="1" x14ac:dyDescent="0.25">
      <c r="A10" s="238"/>
      <c r="B10" s="222"/>
      <c r="C10" s="214" t="s">
        <v>3</v>
      </c>
      <c r="D10" s="213" t="s">
        <v>223</v>
      </c>
      <c r="E10" s="50"/>
      <c r="F10" s="131" t="s">
        <v>190</v>
      </c>
      <c r="G10" s="132"/>
      <c r="H10" s="131" t="s">
        <v>99</v>
      </c>
      <c r="I10" s="22"/>
      <c r="J10" s="133" t="s">
        <v>103</v>
      </c>
      <c r="K10" s="96"/>
      <c r="L10" s="3"/>
      <c r="M10" s="22"/>
      <c r="N10" s="55"/>
      <c r="O10" s="19"/>
      <c r="P10" s="19"/>
      <c r="Q10" s="48"/>
      <c r="R10" s="232"/>
    </row>
    <row r="11" spans="1:18" ht="23.1" customHeight="1" x14ac:dyDescent="0.25">
      <c r="A11" s="238"/>
      <c r="B11" s="222"/>
      <c r="C11" s="214"/>
      <c r="D11" s="214"/>
      <c r="E11" s="50"/>
      <c r="F11" s="231" t="s">
        <v>220</v>
      </c>
      <c r="G11" s="231"/>
      <c r="H11" s="231"/>
      <c r="I11" s="231"/>
      <c r="J11" s="231"/>
      <c r="K11" s="231"/>
      <c r="L11" s="231"/>
      <c r="M11" s="94"/>
      <c r="N11" s="95"/>
      <c r="O11" s="19"/>
      <c r="P11" s="19"/>
      <c r="Q11" s="48"/>
      <c r="R11" s="232"/>
    </row>
    <row r="12" spans="1:18" ht="5.0999999999999996" customHeight="1" thickBot="1" x14ac:dyDescent="0.3">
      <c r="A12" s="238"/>
      <c r="B12" s="223"/>
      <c r="C12" s="167"/>
      <c r="D12" s="167"/>
      <c r="E12" s="50"/>
      <c r="F12" s="93"/>
      <c r="G12" s="93"/>
      <c r="H12" s="93"/>
      <c r="I12" s="93"/>
      <c r="J12" s="93"/>
      <c r="K12" s="93"/>
      <c r="L12" s="93"/>
      <c r="M12" s="60"/>
      <c r="N12" s="94"/>
      <c r="O12" s="19"/>
      <c r="P12" s="19"/>
      <c r="Q12" s="3"/>
      <c r="R12" s="136"/>
    </row>
    <row r="13" spans="1:18" ht="5.0999999999999996" customHeight="1" x14ac:dyDescent="0.25">
      <c r="A13" s="238"/>
      <c r="B13" s="221" t="s">
        <v>148</v>
      </c>
      <c r="C13" s="215" t="s">
        <v>161</v>
      </c>
      <c r="D13" s="224" t="s">
        <v>191</v>
      </c>
      <c r="E13" s="58"/>
      <c r="F13" s="57"/>
      <c r="G13" s="57"/>
      <c r="H13" s="57"/>
      <c r="I13" s="57"/>
      <c r="J13" s="57"/>
      <c r="K13" s="57"/>
      <c r="L13" s="57"/>
      <c r="M13" s="59"/>
      <c r="N13" s="57"/>
      <c r="O13" s="57"/>
      <c r="P13" s="57"/>
      <c r="Q13" s="57"/>
      <c r="R13" s="75"/>
    </row>
    <row r="14" spans="1:18" ht="23.1" customHeight="1" x14ac:dyDescent="0.25">
      <c r="A14" s="238"/>
      <c r="B14" s="222"/>
      <c r="C14" s="216"/>
      <c r="D14" s="225"/>
      <c r="E14" s="73"/>
      <c r="F14" s="245" t="s">
        <v>93</v>
      </c>
      <c r="G14" s="246"/>
      <c r="H14" s="246"/>
      <c r="I14" s="246"/>
      <c r="J14" s="246"/>
      <c r="K14" s="246"/>
      <c r="L14" s="247"/>
      <c r="M14" s="48"/>
      <c r="N14" s="3"/>
      <c r="O14" s="71">
        <f>VLOOKUP(F14,'3.Responses'!$B$7:$C$9,2,FALSE)</f>
        <v>0</v>
      </c>
      <c r="P14" s="70">
        <f>IF(F14="No",'3.Responses'!C9,IF(F14="Yes",'3.Responses'!C9,0))</f>
        <v>2</v>
      </c>
      <c r="Q14" s="3"/>
      <c r="R14" s="232" t="str">
        <f>VLOOKUP(F14,'3.Responses'!$B$7:$D$9,3,FALSE)</f>
        <v>0 points where the total weight of the assessed product is more than the total weight of a previous version or the product it is replacing.</v>
      </c>
    </row>
    <row r="15" spans="1:18" ht="23.1" customHeight="1" x14ac:dyDescent="0.25">
      <c r="A15" s="238"/>
      <c r="B15" s="222"/>
      <c r="C15" s="214" t="s">
        <v>151</v>
      </c>
      <c r="D15" s="214" t="s">
        <v>159</v>
      </c>
      <c r="E15" s="73"/>
      <c r="F15" s="3"/>
      <c r="G15" s="3"/>
      <c r="H15" s="3"/>
      <c r="I15" s="3"/>
      <c r="J15" s="3"/>
      <c r="K15" s="3"/>
      <c r="L15" s="3"/>
      <c r="M15" s="48"/>
      <c r="N15" s="3"/>
      <c r="O15" s="19"/>
      <c r="P15" s="19"/>
      <c r="Q15" s="3"/>
      <c r="R15" s="232"/>
    </row>
    <row r="16" spans="1:18" ht="23.1" customHeight="1" x14ac:dyDescent="0.25">
      <c r="A16" s="238"/>
      <c r="B16" s="222"/>
      <c r="C16" s="214"/>
      <c r="D16" s="214"/>
      <c r="E16" s="73"/>
      <c r="F16" s="3"/>
      <c r="G16" s="3"/>
      <c r="H16" s="3"/>
      <c r="I16" s="3"/>
      <c r="J16" s="3"/>
      <c r="K16" s="3"/>
      <c r="L16" s="3"/>
      <c r="M16" s="48"/>
      <c r="N16" s="3"/>
      <c r="O16" s="19"/>
      <c r="P16" s="19"/>
      <c r="Q16" s="3"/>
      <c r="R16" s="232"/>
    </row>
    <row r="17" spans="1:18" ht="5.0999999999999996" customHeight="1" thickBot="1" x14ac:dyDescent="0.3">
      <c r="A17" s="238"/>
      <c r="B17" s="223"/>
      <c r="C17" s="226"/>
      <c r="D17" s="226"/>
      <c r="E17" s="74"/>
      <c r="F17" s="72"/>
      <c r="G17" s="72"/>
      <c r="H17" s="72"/>
      <c r="I17" s="72"/>
      <c r="J17" s="72"/>
      <c r="K17" s="72"/>
      <c r="L17" s="72"/>
      <c r="M17" s="60"/>
      <c r="N17" s="72"/>
      <c r="O17" s="72"/>
      <c r="P17" s="72"/>
      <c r="Q17" s="72"/>
      <c r="R17" s="76"/>
    </row>
    <row r="18" spans="1:18" ht="5.0999999999999996" customHeight="1" x14ac:dyDescent="0.25">
      <c r="A18" s="238"/>
      <c r="B18" s="221" t="s">
        <v>149</v>
      </c>
      <c r="C18" s="215" t="s">
        <v>144</v>
      </c>
      <c r="D18" s="217" t="s">
        <v>94</v>
      </c>
      <c r="E18" s="73"/>
      <c r="F18" s="3"/>
      <c r="G18" s="3"/>
      <c r="H18" s="3"/>
      <c r="I18" s="3"/>
      <c r="J18" s="3"/>
      <c r="K18" s="3"/>
      <c r="L18" s="3"/>
      <c r="M18" s="48"/>
      <c r="R18" s="262" t="str">
        <f>VLOOKUP(F19,'3.Responses'!$B$13:$D$14,3,FALSE)</f>
        <v>0 points where the bill of materials and substances is incomplete or does not cover all of the components within the product.</v>
      </c>
    </row>
    <row r="19" spans="1:18" ht="23.1" customHeight="1" x14ac:dyDescent="0.25">
      <c r="A19" s="238"/>
      <c r="B19" s="222"/>
      <c r="C19" s="216"/>
      <c r="D19" s="218"/>
      <c r="E19" s="73"/>
      <c r="F19" s="77" t="s">
        <v>93</v>
      </c>
      <c r="G19" s="91" t="s">
        <v>188</v>
      </c>
      <c r="H19" s="260" t="s">
        <v>196</v>
      </c>
      <c r="I19" s="261"/>
      <c r="J19" s="233" t="s">
        <v>200</v>
      </c>
      <c r="K19" s="234"/>
      <c r="L19" s="234"/>
      <c r="M19" s="48"/>
      <c r="O19" s="71">
        <f>IF(F19="No",VLOOKUP(F19,'3.Responses'!$B$13:$C$14,2,FALSE),VLOOKUP(H19,'3.Responses'!$B$19:$C$20,2,FALSE)+VLOOKUP('2.Circularity Test'!H20,'3.Responses'!$B$23:$C$24,2,FALSE)+'3.Responses'!C14)</f>
        <v>0</v>
      </c>
      <c r="P19" s="70">
        <v>5</v>
      </c>
      <c r="R19" s="263"/>
    </row>
    <row r="20" spans="1:18" ht="23.1" customHeight="1" x14ac:dyDescent="0.25">
      <c r="A20" s="238"/>
      <c r="B20" s="222"/>
      <c r="C20" s="214" t="s">
        <v>136</v>
      </c>
      <c r="D20" s="213" t="s">
        <v>133</v>
      </c>
      <c r="E20" s="73"/>
      <c r="F20" s="3"/>
      <c r="G20" s="91"/>
      <c r="H20" s="260" t="s">
        <v>196</v>
      </c>
      <c r="I20" s="261"/>
      <c r="J20" s="235" t="s">
        <v>199</v>
      </c>
      <c r="K20" s="236"/>
      <c r="L20" s="236"/>
      <c r="M20" s="48"/>
      <c r="O20" s="19"/>
      <c r="P20" s="19"/>
      <c r="R20" s="98" t="str">
        <f>IF(F19="No", " ",VLOOKUP(H19,'3.Responses'!$B$19:$D$20,3,FALSE))</f>
        <v xml:space="preserve"> </v>
      </c>
    </row>
    <row r="21" spans="1:18" ht="23.1" customHeight="1" x14ac:dyDescent="0.25">
      <c r="A21" s="238"/>
      <c r="B21" s="222"/>
      <c r="C21" s="214"/>
      <c r="D21" s="214"/>
      <c r="E21" s="73"/>
      <c r="F21" s="3"/>
      <c r="G21" s="3"/>
      <c r="M21" s="48"/>
      <c r="O21" s="19"/>
      <c r="P21" s="19"/>
      <c r="R21" s="253" t="str">
        <f>IF(F19="No", " ",VLOOKUP(H20,'3.Responses'!$B$23:$D$24,3,FALSE))</f>
        <v xml:space="preserve"> </v>
      </c>
    </row>
    <row r="22" spans="1:18" ht="5.0999999999999996" customHeight="1" thickBot="1" x14ac:dyDescent="0.3">
      <c r="A22" s="239"/>
      <c r="B22" s="223"/>
      <c r="C22" s="226"/>
      <c r="D22" s="226"/>
      <c r="E22" s="74"/>
      <c r="F22" s="61"/>
      <c r="G22" s="61"/>
      <c r="H22" s="61"/>
      <c r="I22" s="61"/>
      <c r="J22" s="61"/>
      <c r="K22" s="61"/>
      <c r="L22" s="78"/>
      <c r="M22" s="60"/>
      <c r="N22" s="72"/>
      <c r="O22" s="72"/>
      <c r="P22" s="72"/>
      <c r="Q22" s="72"/>
      <c r="R22" s="264"/>
    </row>
    <row r="23" spans="1:18" ht="5.0999999999999996" customHeight="1" thickBot="1" x14ac:dyDescent="0.3">
      <c r="A23" s="155"/>
      <c r="B23" s="147"/>
      <c r="C23" s="148"/>
      <c r="D23" s="148"/>
      <c r="E23" s="144"/>
      <c r="F23" s="142"/>
      <c r="G23" s="142"/>
      <c r="H23" s="146"/>
      <c r="I23" s="142"/>
      <c r="J23" s="142"/>
      <c r="K23" s="142"/>
      <c r="L23" s="143"/>
      <c r="M23" s="57"/>
      <c r="N23" s="144"/>
      <c r="O23" s="144"/>
      <c r="P23" s="144"/>
      <c r="Q23" s="144"/>
      <c r="R23" s="145"/>
    </row>
    <row r="24" spans="1:18" ht="5.0999999999999996" customHeight="1" x14ac:dyDescent="0.25">
      <c r="A24" s="237" t="s">
        <v>18</v>
      </c>
      <c r="B24" s="221" t="s">
        <v>150</v>
      </c>
      <c r="C24" s="215" t="s">
        <v>145</v>
      </c>
      <c r="D24" s="224" t="s">
        <v>141</v>
      </c>
      <c r="E24" s="58"/>
      <c r="F24" s="57"/>
      <c r="G24" s="57"/>
      <c r="H24" s="3"/>
      <c r="I24" s="57"/>
      <c r="J24" s="57"/>
      <c r="K24" s="57"/>
      <c r="L24" s="57"/>
      <c r="M24" s="59"/>
      <c r="N24" s="3"/>
      <c r="R24" s="251" t="str">
        <f>VLOOKUP(F25,'3.Responses'!$B$28:$D$29,3,FALSE)</f>
        <v>0 points where a bill of energy used in the manufacturing process of the product is incomplete or unavailable.</v>
      </c>
    </row>
    <row r="25" spans="1:18" ht="23.1" customHeight="1" x14ac:dyDescent="0.25">
      <c r="A25" s="238"/>
      <c r="B25" s="222"/>
      <c r="C25" s="216"/>
      <c r="D25" s="225"/>
      <c r="E25" s="73"/>
      <c r="F25" s="77" t="s">
        <v>93</v>
      </c>
      <c r="G25" s="91" t="s">
        <v>188</v>
      </c>
      <c r="H25" s="248" t="s">
        <v>196</v>
      </c>
      <c r="I25" s="249"/>
      <c r="J25" s="254" t="s">
        <v>228</v>
      </c>
      <c r="K25" s="255"/>
      <c r="L25" s="255"/>
      <c r="M25" s="48"/>
      <c r="N25" s="3"/>
      <c r="O25" s="71">
        <f>IF(F25="No",VLOOKUP(F25,'3.Responses'!$B$28:$C$29,2,FALSE),VLOOKUP(F25,'3.Responses'!$B$28:$C$29,2,FALSE)+VLOOKUP(H25,'3.Responses'!$B$34:$C$37,2,FALSE))</f>
        <v>0</v>
      </c>
      <c r="P25" s="70">
        <v>10</v>
      </c>
      <c r="R25" s="252"/>
    </row>
    <row r="26" spans="1:18" ht="23.1" customHeight="1" x14ac:dyDescent="0.25">
      <c r="A26" s="238"/>
      <c r="B26" s="222"/>
      <c r="C26" s="214" t="s">
        <v>143</v>
      </c>
      <c r="D26" s="242" t="s">
        <v>142</v>
      </c>
      <c r="E26" s="73"/>
      <c r="F26" s="3"/>
      <c r="G26" s="3"/>
      <c r="M26" s="48"/>
      <c r="N26" s="3"/>
      <c r="O26" s="19"/>
      <c r="P26" s="19"/>
      <c r="R26" s="253" t="str">
        <f>IF(F25="No"," ",VLOOKUP(H25,'3.Responses'!$B$34:$D$37,3,FALSE))</f>
        <v xml:space="preserve"> </v>
      </c>
    </row>
    <row r="27" spans="1:18" ht="23.1" customHeight="1" x14ac:dyDescent="0.25">
      <c r="A27" s="238"/>
      <c r="B27" s="222"/>
      <c r="C27" s="214"/>
      <c r="D27" s="243"/>
      <c r="E27" s="73"/>
      <c r="F27" s="250" t="s">
        <v>227</v>
      </c>
      <c r="G27" s="250"/>
      <c r="H27" s="250"/>
      <c r="I27" s="250"/>
      <c r="J27" s="250"/>
      <c r="K27" s="250"/>
      <c r="L27" s="250"/>
      <c r="M27" s="48"/>
      <c r="N27" s="3"/>
      <c r="O27" s="19"/>
      <c r="P27" s="19"/>
      <c r="R27" s="232"/>
    </row>
    <row r="28" spans="1:18" ht="5.0999999999999996" customHeight="1" thickBot="1" x14ac:dyDescent="0.3">
      <c r="A28" s="238"/>
      <c r="B28" s="223"/>
      <c r="C28" s="226"/>
      <c r="D28" s="244"/>
      <c r="E28" s="74"/>
      <c r="F28" s="72"/>
      <c r="G28" s="72"/>
      <c r="H28" s="72"/>
      <c r="I28" s="72"/>
      <c r="J28" s="72"/>
      <c r="K28" s="72"/>
      <c r="L28" s="72"/>
      <c r="M28" s="60"/>
      <c r="N28" s="72"/>
      <c r="O28" s="72"/>
      <c r="P28" s="72"/>
      <c r="Q28" s="72"/>
      <c r="R28" s="76"/>
    </row>
    <row r="29" spans="1:18" ht="5.0999999999999996" customHeight="1" x14ac:dyDescent="0.25">
      <c r="A29" s="238"/>
      <c r="B29" s="221" t="s">
        <v>152</v>
      </c>
      <c r="C29" s="215" t="s">
        <v>234</v>
      </c>
      <c r="D29" s="224" t="s">
        <v>240</v>
      </c>
      <c r="E29" s="58"/>
      <c r="F29" s="57"/>
      <c r="G29" s="57"/>
      <c r="H29" s="57"/>
      <c r="I29" s="57"/>
      <c r="J29" s="57"/>
      <c r="K29" s="57"/>
      <c r="L29" s="57"/>
      <c r="M29" s="59"/>
      <c r="R29" s="251" t="str">
        <f>VLOOKUP(F30,'3.Responses'!$B$41:$D$42,3,FALSE)</f>
        <v>0 points where a bill of solid waste from the manufacturing process of the product is incomplete or unavailable.</v>
      </c>
    </row>
    <row r="30" spans="1:18" ht="23.1" customHeight="1" x14ac:dyDescent="0.25">
      <c r="A30" s="238"/>
      <c r="B30" s="222"/>
      <c r="C30" s="216"/>
      <c r="D30" s="225"/>
      <c r="E30" s="73"/>
      <c r="F30" s="77" t="s">
        <v>93</v>
      </c>
      <c r="G30" s="91" t="s">
        <v>188</v>
      </c>
      <c r="H30" s="140">
        <v>0</v>
      </c>
      <c r="I30" s="256" t="s">
        <v>241</v>
      </c>
      <c r="J30" s="257"/>
      <c r="K30" s="257"/>
      <c r="L30" s="257"/>
      <c r="M30" s="48"/>
      <c r="O30" s="71">
        <f>IF(F30="No",VLOOKUP(F30,'3.Responses'!$B$41:$C$42,2,FALSE),VLOOKUP(F30,'3.Responses'!$B$41:$C$42,2,FALSE)+VLOOKUP(H30,'3.Responses'!$B$47:$C$57,2,FALSE))</f>
        <v>0</v>
      </c>
      <c r="P30" s="70">
        <f>'3.Responses'!C42+'3.Responses'!C57</f>
        <v>15</v>
      </c>
      <c r="R30" s="252"/>
    </row>
    <row r="31" spans="1:18" ht="23.1" customHeight="1" x14ac:dyDescent="0.25">
      <c r="A31" s="238"/>
      <c r="B31" s="222"/>
      <c r="C31" s="214" t="s">
        <v>146</v>
      </c>
      <c r="D31" s="242" t="s">
        <v>243</v>
      </c>
      <c r="E31" s="73"/>
      <c r="F31" s="3"/>
      <c r="G31" s="3"/>
      <c r="H31" s="92">
        <f>1-H30</f>
        <v>1</v>
      </c>
      <c r="I31" s="258" t="s">
        <v>242</v>
      </c>
      <c r="J31" s="259"/>
      <c r="K31" s="259"/>
      <c r="L31" s="259"/>
      <c r="M31" s="48"/>
      <c r="O31" s="19"/>
      <c r="P31" s="19"/>
      <c r="R31" s="253" t="str">
        <f>IF(F30="No"," ",VLOOKUP(H30,'3.Responses'!$B$47:$D$57,3,FALSE))</f>
        <v xml:space="preserve"> </v>
      </c>
    </row>
    <row r="32" spans="1:18" ht="23.1" customHeight="1" x14ac:dyDescent="0.25">
      <c r="A32" s="238"/>
      <c r="B32" s="222"/>
      <c r="C32" s="214"/>
      <c r="D32" s="243"/>
      <c r="E32" s="73"/>
      <c r="F32" s="3"/>
      <c r="G32" s="3"/>
      <c r="H32" s="3"/>
      <c r="I32" s="19"/>
      <c r="J32" s="19"/>
      <c r="K32" s="19"/>
      <c r="L32" s="19"/>
      <c r="M32" s="48"/>
      <c r="O32" s="19"/>
      <c r="P32" s="19"/>
      <c r="R32" s="232"/>
    </row>
    <row r="33" spans="1:18" ht="5.0999999999999996" customHeight="1" thickBot="1" x14ac:dyDescent="0.3">
      <c r="A33" s="239"/>
      <c r="B33" s="223"/>
      <c r="C33" s="226"/>
      <c r="D33" s="244"/>
      <c r="E33" s="74"/>
      <c r="F33" s="72"/>
      <c r="G33" s="72"/>
      <c r="H33" s="72"/>
      <c r="I33" s="72"/>
      <c r="J33" s="72"/>
      <c r="K33" s="72"/>
      <c r="L33" s="72"/>
      <c r="M33" s="60"/>
      <c r="N33" s="72"/>
      <c r="O33" s="72"/>
      <c r="P33" s="72"/>
      <c r="Q33" s="72"/>
      <c r="R33" s="76"/>
    </row>
    <row r="34" spans="1:18" ht="5.0999999999999996" customHeight="1" thickBot="1" x14ac:dyDescent="0.3">
      <c r="A34" s="155"/>
      <c r="B34" s="147"/>
      <c r="C34" s="148"/>
      <c r="D34" s="148"/>
      <c r="E34" s="144"/>
      <c r="F34" s="142"/>
      <c r="G34" s="142"/>
      <c r="H34" s="146"/>
      <c r="I34" s="142"/>
      <c r="J34" s="142"/>
      <c r="K34" s="142"/>
      <c r="L34" s="143"/>
      <c r="M34" s="57"/>
      <c r="N34" s="144"/>
      <c r="O34" s="144"/>
      <c r="P34" s="144"/>
      <c r="Q34" s="144"/>
      <c r="R34" s="145"/>
    </row>
    <row r="35" spans="1:18" ht="5.0999999999999996" customHeight="1" x14ac:dyDescent="0.25">
      <c r="A35" s="237" t="s">
        <v>20</v>
      </c>
      <c r="B35" s="221" t="s">
        <v>153</v>
      </c>
      <c r="C35" s="215" t="s">
        <v>134</v>
      </c>
      <c r="D35" s="217" t="s">
        <v>107</v>
      </c>
      <c r="E35" s="58"/>
      <c r="F35" s="57"/>
      <c r="G35" s="57"/>
      <c r="H35" s="57"/>
      <c r="I35" s="57"/>
      <c r="J35" s="57"/>
      <c r="K35" s="57"/>
      <c r="L35" s="57"/>
      <c r="M35" s="59"/>
      <c r="R35" s="75"/>
    </row>
    <row r="36" spans="1:18" ht="23.1" customHeight="1" x14ac:dyDescent="0.25">
      <c r="A36" s="238"/>
      <c r="B36" s="222"/>
      <c r="C36" s="216"/>
      <c r="D36" s="218"/>
      <c r="E36" s="73"/>
      <c r="F36" s="245" t="s">
        <v>259</v>
      </c>
      <c r="G36" s="246"/>
      <c r="H36" s="246"/>
      <c r="I36" s="246"/>
      <c r="J36" s="246"/>
      <c r="K36" s="246"/>
      <c r="L36" s="247"/>
      <c r="M36" s="48"/>
      <c r="O36" s="71">
        <f>VLOOKUP(F36,'3.Responses'!$B$62:$C$67,2,FALSE)</f>
        <v>0</v>
      </c>
      <c r="P36" s="70">
        <v>5</v>
      </c>
      <c r="R36" s="232" t="str">
        <f>VLOOKUP(F36,'3.Responses'!$B$62:$D$67,3,FALSE)</f>
        <v>0 points for packaging that cannot be recycled.</v>
      </c>
    </row>
    <row r="37" spans="1:18" ht="23.1" customHeight="1" x14ac:dyDescent="0.25">
      <c r="A37" s="238"/>
      <c r="B37" s="222"/>
      <c r="C37" s="214" t="s">
        <v>4</v>
      </c>
      <c r="D37" s="213" t="s">
        <v>139</v>
      </c>
      <c r="E37" s="73"/>
      <c r="F37" s="3"/>
      <c r="G37" s="3"/>
      <c r="H37" s="3"/>
      <c r="I37" s="3"/>
      <c r="J37" s="3"/>
      <c r="K37" s="3"/>
      <c r="L37" s="3"/>
      <c r="M37" s="48"/>
      <c r="O37" s="19"/>
      <c r="P37" s="19"/>
      <c r="R37" s="232"/>
    </row>
    <row r="38" spans="1:18" ht="23.1" customHeight="1" x14ac:dyDescent="0.25">
      <c r="A38" s="238"/>
      <c r="B38" s="222"/>
      <c r="C38" s="214"/>
      <c r="D38" s="214"/>
      <c r="E38" s="73"/>
      <c r="F38" s="3"/>
      <c r="G38" s="3"/>
      <c r="H38" s="3"/>
      <c r="I38" s="3"/>
      <c r="J38" s="3"/>
      <c r="K38" s="3"/>
      <c r="L38" s="3"/>
      <c r="M38" s="48"/>
      <c r="O38" s="19"/>
      <c r="P38" s="19"/>
      <c r="R38" s="232"/>
    </row>
    <row r="39" spans="1:18" ht="5.0999999999999996" customHeight="1" thickBot="1" x14ac:dyDescent="0.3">
      <c r="A39" s="238"/>
      <c r="B39" s="223"/>
      <c r="C39" s="226"/>
      <c r="D39" s="226"/>
      <c r="E39" s="74"/>
      <c r="F39" s="72"/>
      <c r="G39" s="72"/>
      <c r="H39" s="72"/>
      <c r="I39" s="72"/>
      <c r="J39" s="72"/>
      <c r="K39" s="72"/>
      <c r="L39" s="72"/>
      <c r="M39" s="60"/>
      <c r="N39" s="72"/>
      <c r="O39" s="72"/>
      <c r="P39" s="72"/>
      <c r="Q39" s="72"/>
      <c r="R39" s="76"/>
    </row>
    <row r="40" spans="1:18" ht="5.0999999999999996" customHeight="1" x14ac:dyDescent="0.25">
      <c r="A40" s="238"/>
      <c r="B40" s="221" t="s">
        <v>154</v>
      </c>
      <c r="C40" s="215" t="s">
        <v>174</v>
      </c>
      <c r="D40" s="224" t="s">
        <v>176</v>
      </c>
      <c r="E40" s="58"/>
      <c r="F40" s="57"/>
      <c r="G40" s="57"/>
      <c r="H40" s="57"/>
      <c r="I40" s="57"/>
      <c r="J40" s="57"/>
      <c r="K40" s="57"/>
      <c r="L40" s="57"/>
      <c r="M40" s="59"/>
      <c r="R40" s="75"/>
    </row>
    <row r="41" spans="1:18" ht="23.1" customHeight="1" x14ac:dyDescent="0.25">
      <c r="A41" s="238"/>
      <c r="B41" s="222"/>
      <c r="C41" s="216"/>
      <c r="D41" s="225"/>
      <c r="E41" s="73"/>
      <c r="F41" s="245" t="s">
        <v>58</v>
      </c>
      <c r="G41" s="246"/>
      <c r="H41" s="246"/>
      <c r="I41" s="246"/>
      <c r="J41" s="246"/>
      <c r="K41" s="246"/>
      <c r="L41" s="247"/>
      <c r="M41" s="48"/>
      <c r="O41" s="71">
        <f>VLOOKUP(F41,'3.Responses'!$B$71:$C$75,2,FALSE)</f>
        <v>0</v>
      </c>
      <c r="P41" s="70">
        <v>10</v>
      </c>
      <c r="R41" s="232" t="str">
        <f>VLOOKUP(F41,'3.Responses'!$B$71:$D$75,3,FALSE)</f>
        <v>0 points where the product has a market standard warranty of up to 2 years.</v>
      </c>
    </row>
    <row r="42" spans="1:18" ht="23.1" customHeight="1" x14ac:dyDescent="0.25">
      <c r="A42" s="238"/>
      <c r="B42" s="222"/>
      <c r="C42" s="214" t="s">
        <v>6</v>
      </c>
      <c r="D42" s="242" t="s">
        <v>129</v>
      </c>
      <c r="E42" s="73"/>
      <c r="F42" s="3"/>
      <c r="G42" s="3"/>
      <c r="H42" s="3"/>
      <c r="I42" s="3"/>
      <c r="J42" s="3"/>
      <c r="K42" s="3"/>
      <c r="L42" s="3"/>
      <c r="M42" s="48"/>
      <c r="O42" s="19"/>
      <c r="P42" s="19"/>
      <c r="R42" s="232"/>
    </row>
    <row r="43" spans="1:18" ht="23.1" customHeight="1" x14ac:dyDescent="0.25">
      <c r="A43" s="238"/>
      <c r="B43" s="222"/>
      <c r="C43" s="214"/>
      <c r="D43" s="243"/>
      <c r="E43" s="73"/>
      <c r="F43" s="3"/>
      <c r="G43" s="3"/>
      <c r="H43" s="3"/>
      <c r="I43" s="3"/>
      <c r="J43" s="3"/>
      <c r="K43" s="3"/>
      <c r="L43" s="3"/>
      <c r="M43" s="48"/>
      <c r="O43" s="19"/>
      <c r="P43" s="19"/>
      <c r="R43" s="232"/>
    </row>
    <row r="44" spans="1:18" ht="5.0999999999999996" customHeight="1" thickBot="1" x14ac:dyDescent="0.3">
      <c r="A44" s="238"/>
      <c r="B44" s="223"/>
      <c r="C44" s="226"/>
      <c r="D44" s="244"/>
      <c r="E44" s="74"/>
      <c r="F44" s="72"/>
      <c r="G44" s="72"/>
      <c r="H44" s="72"/>
      <c r="I44" s="72"/>
      <c r="J44" s="72"/>
      <c r="K44" s="72"/>
      <c r="L44" s="72"/>
      <c r="M44" s="60"/>
      <c r="N44" s="72"/>
      <c r="O44" s="72"/>
      <c r="P44" s="72"/>
      <c r="Q44" s="72"/>
      <c r="R44" s="76"/>
    </row>
    <row r="45" spans="1:18" ht="5.0999999999999996" customHeight="1" x14ac:dyDescent="0.25">
      <c r="A45" s="238"/>
      <c r="B45" s="221" t="s">
        <v>155</v>
      </c>
      <c r="C45" s="215" t="s">
        <v>178</v>
      </c>
      <c r="D45" s="224" t="s">
        <v>135</v>
      </c>
      <c r="E45" s="58"/>
      <c r="F45" s="57"/>
      <c r="G45" s="57"/>
      <c r="H45" s="57"/>
      <c r="I45" s="57"/>
      <c r="J45" s="57"/>
      <c r="K45" s="57"/>
      <c r="L45" s="57"/>
      <c r="M45" s="59"/>
      <c r="R45" s="75"/>
    </row>
    <row r="46" spans="1:18" ht="23.1" customHeight="1" x14ac:dyDescent="0.25">
      <c r="A46" s="238"/>
      <c r="B46" s="222"/>
      <c r="C46" s="216"/>
      <c r="D46" s="225"/>
      <c r="E46" s="73"/>
      <c r="F46" s="245" t="s">
        <v>93</v>
      </c>
      <c r="G46" s="246"/>
      <c r="H46" s="246"/>
      <c r="I46" s="246"/>
      <c r="J46" s="246"/>
      <c r="K46" s="246"/>
      <c r="L46" s="247"/>
      <c r="M46" s="48"/>
      <c r="O46" s="71">
        <f>VLOOKUP(F46,'3.Responses'!$B$79:$C$81,2,FALSE)</f>
        <v>0</v>
      </c>
      <c r="P46" s="70">
        <f>IF(F46="No",'3.Responses'!C81,IF(F46="Yes",'3.Responses'!C81,0))</f>
        <v>15</v>
      </c>
      <c r="R46" s="232" t="str">
        <f>VLOOKUP(F46,'3.Responses'!$B$79:$D$81,3,FALSE)</f>
        <v>0 points where a rental scheme is unavailable but is feasibly possible.</v>
      </c>
    </row>
    <row r="47" spans="1:18" ht="23.1" customHeight="1" x14ac:dyDescent="0.25">
      <c r="A47" s="238"/>
      <c r="B47" s="222"/>
      <c r="C47" s="214" t="s">
        <v>210</v>
      </c>
      <c r="D47" s="242" t="s">
        <v>138</v>
      </c>
      <c r="E47" s="73"/>
      <c r="F47" s="3"/>
      <c r="G47" s="3"/>
      <c r="H47" s="3"/>
      <c r="I47" s="3"/>
      <c r="J47" s="3"/>
      <c r="K47" s="3"/>
      <c r="L47" s="3"/>
      <c r="M47" s="48"/>
      <c r="O47" s="19"/>
      <c r="P47" s="19"/>
      <c r="R47" s="232"/>
    </row>
    <row r="48" spans="1:18" ht="23.1" customHeight="1" x14ac:dyDescent="0.25">
      <c r="A48" s="238"/>
      <c r="B48" s="222"/>
      <c r="C48" s="214"/>
      <c r="D48" s="243"/>
      <c r="E48" s="73"/>
      <c r="F48" s="3"/>
      <c r="G48" s="3"/>
      <c r="H48" s="3"/>
      <c r="I48" s="3"/>
      <c r="J48" s="3"/>
      <c r="K48" s="3"/>
      <c r="L48" s="3"/>
      <c r="M48" s="48"/>
      <c r="O48" s="19"/>
      <c r="P48" s="19"/>
      <c r="R48" s="232"/>
    </row>
    <row r="49" spans="1:18" ht="5.0999999999999996" customHeight="1" thickBot="1" x14ac:dyDescent="0.3">
      <c r="A49" s="239"/>
      <c r="B49" s="223"/>
      <c r="C49" s="226"/>
      <c r="D49" s="244"/>
      <c r="E49" s="74"/>
      <c r="F49" s="72"/>
      <c r="G49" s="72"/>
      <c r="H49" s="72"/>
      <c r="I49" s="72"/>
      <c r="J49" s="72"/>
      <c r="K49" s="72"/>
      <c r="L49" s="72"/>
      <c r="M49" s="60"/>
      <c r="N49" s="72"/>
      <c r="O49" s="72"/>
      <c r="P49" s="72"/>
      <c r="Q49" s="72"/>
      <c r="R49" s="76"/>
    </row>
    <row r="50" spans="1:18" ht="5.0999999999999996" customHeight="1" thickBot="1" x14ac:dyDescent="0.3">
      <c r="A50" s="155"/>
      <c r="B50" s="147"/>
      <c r="C50" s="148"/>
      <c r="D50" s="148"/>
      <c r="E50" s="144"/>
      <c r="F50" s="142"/>
      <c r="G50" s="142"/>
      <c r="H50" s="146"/>
      <c r="I50" s="142"/>
      <c r="J50" s="142"/>
      <c r="K50" s="142"/>
      <c r="L50" s="143"/>
      <c r="M50" s="57"/>
      <c r="N50" s="144"/>
      <c r="O50" s="144"/>
      <c r="P50" s="144"/>
      <c r="Q50" s="144"/>
      <c r="R50" s="145"/>
    </row>
    <row r="51" spans="1:18" ht="5.0999999999999996" customHeight="1" x14ac:dyDescent="0.25">
      <c r="A51" s="237" t="s">
        <v>327</v>
      </c>
      <c r="B51" s="221" t="s">
        <v>156</v>
      </c>
      <c r="C51" s="215" t="s">
        <v>256</v>
      </c>
      <c r="D51" s="224" t="s">
        <v>255</v>
      </c>
      <c r="E51" s="58"/>
      <c r="F51" s="57"/>
      <c r="G51" s="57"/>
      <c r="H51" s="57"/>
      <c r="I51" s="57"/>
      <c r="J51" s="57"/>
      <c r="K51" s="57"/>
      <c r="L51" s="57"/>
      <c r="M51" s="59"/>
      <c r="R51" s="75"/>
    </row>
    <row r="52" spans="1:18" ht="23.1" customHeight="1" x14ac:dyDescent="0.25">
      <c r="A52" s="238"/>
      <c r="B52" s="222"/>
      <c r="C52" s="216"/>
      <c r="D52" s="225"/>
      <c r="E52" s="73"/>
      <c r="F52" s="245" t="s">
        <v>253</v>
      </c>
      <c r="G52" s="246"/>
      <c r="H52" s="246"/>
      <c r="I52" s="246"/>
      <c r="J52" s="246"/>
      <c r="K52" s="246"/>
      <c r="L52" s="247"/>
      <c r="M52" s="48"/>
      <c r="O52" s="71">
        <f>VLOOKUP(F52,'3.Responses'!$B$85:$C$91,2,FALSE)</f>
        <v>0</v>
      </c>
      <c r="P52" s="70">
        <f>IF(F52="Not applicable to product type",0,'3.Responses'!C91)</f>
        <v>15</v>
      </c>
      <c r="R52" s="232" t="str">
        <f>VLOOKUP(F52,'3.Responses'!$B$85:$D$91,3,FALSE)</f>
        <v>0 points where the product doesn't provide identification, usage status or traceability options.</v>
      </c>
    </row>
    <row r="53" spans="1:18" ht="23.1" customHeight="1" x14ac:dyDescent="0.25">
      <c r="A53" s="238"/>
      <c r="B53" s="222"/>
      <c r="C53" s="214" t="s">
        <v>257</v>
      </c>
      <c r="D53" s="242" t="s">
        <v>179</v>
      </c>
      <c r="E53" s="73"/>
      <c r="F53" s="3"/>
      <c r="G53" s="3"/>
      <c r="H53" s="3"/>
      <c r="I53" s="3"/>
      <c r="J53" s="3"/>
      <c r="K53" s="3"/>
      <c r="L53" s="3"/>
      <c r="M53" s="48"/>
      <c r="O53" s="19"/>
      <c r="P53" s="19"/>
      <c r="R53" s="232"/>
    </row>
    <row r="54" spans="1:18" ht="23.1" customHeight="1" x14ac:dyDescent="0.25">
      <c r="A54" s="238"/>
      <c r="B54" s="222"/>
      <c r="C54" s="214"/>
      <c r="D54" s="243"/>
      <c r="E54" s="73"/>
      <c r="F54" s="3"/>
      <c r="G54" s="3"/>
      <c r="H54" s="3"/>
      <c r="I54" s="3"/>
      <c r="J54" s="3"/>
      <c r="K54" s="3"/>
      <c r="L54" s="3"/>
      <c r="M54" s="48"/>
      <c r="O54" s="19"/>
      <c r="P54" s="19"/>
      <c r="R54" s="232"/>
    </row>
    <row r="55" spans="1:18" ht="5.0999999999999996" customHeight="1" thickBot="1" x14ac:dyDescent="0.3">
      <c r="A55" s="238"/>
      <c r="B55" s="223"/>
      <c r="C55" s="226"/>
      <c r="D55" s="244"/>
      <c r="E55" s="74"/>
      <c r="F55" s="72"/>
      <c r="G55" s="72"/>
      <c r="H55" s="72"/>
      <c r="I55" s="72"/>
      <c r="J55" s="72"/>
      <c r="K55" s="72"/>
      <c r="L55" s="72"/>
      <c r="M55" s="60"/>
      <c r="N55" s="72"/>
      <c r="O55" s="72"/>
      <c r="P55" s="72"/>
      <c r="Q55" s="72"/>
      <c r="R55" s="76"/>
    </row>
    <row r="56" spans="1:18" ht="5.0999999999999996" customHeight="1" x14ac:dyDescent="0.25">
      <c r="A56" s="238"/>
      <c r="B56" s="221" t="s">
        <v>157</v>
      </c>
      <c r="C56" s="215" t="s">
        <v>175</v>
      </c>
      <c r="D56" s="224" t="s">
        <v>109</v>
      </c>
      <c r="E56" s="58"/>
      <c r="F56" s="57"/>
      <c r="G56" s="57"/>
      <c r="H56" s="57"/>
      <c r="I56" s="57"/>
      <c r="J56" s="57"/>
      <c r="K56" s="57"/>
      <c r="L56" s="57"/>
      <c r="M56" s="59"/>
      <c r="R56" s="75"/>
    </row>
    <row r="57" spans="1:18" ht="23.1" customHeight="1" x14ac:dyDescent="0.25">
      <c r="A57" s="238"/>
      <c r="B57" s="222"/>
      <c r="C57" s="216"/>
      <c r="D57" s="225"/>
      <c r="E57" s="73"/>
      <c r="F57" s="245" t="s">
        <v>269</v>
      </c>
      <c r="G57" s="246"/>
      <c r="H57" s="246"/>
      <c r="I57" s="246"/>
      <c r="J57" s="246"/>
      <c r="K57" s="246"/>
      <c r="L57" s="247"/>
      <c r="M57" s="48"/>
      <c r="O57" s="71">
        <f>VLOOKUP(F57,'3.Responses'!$B$95:$C$99,2,FALSE)</f>
        <v>0</v>
      </c>
      <c r="P57" s="70">
        <v>5</v>
      </c>
      <c r="R57" s="232" t="str">
        <f>VLOOKUP(F57,'3.Responses'!$B$95:$D$99,3,FALSE)</f>
        <v>0 points where no repair service or replacement is being offered.</v>
      </c>
    </row>
    <row r="58" spans="1:18" ht="23.1" customHeight="1" x14ac:dyDescent="0.25">
      <c r="A58" s="238"/>
      <c r="B58" s="222"/>
      <c r="C58" s="214" t="s">
        <v>5</v>
      </c>
      <c r="D58" s="242" t="s">
        <v>140</v>
      </c>
      <c r="E58" s="73"/>
      <c r="F58" s="3"/>
      <c r="G58" s="3"/>
      <c r="H58" s="3"/>
      <c r="I58" s="3"/>
      <c r="J58" s="3"/>
      <c r="K58" s="3"/>
      <c r="L58" s="3"/>
      <c r="M58" s="48"/>
      <c r="O58" s="19"/>
      <c r="P58" s="19"/>
      <c r="R58" s="232"/>
    </row>
    <row r="59" spans="1:18" ht="23.1" customHeight="1" x14ac:dyDescent="0.25">
      <c r="A59" s="238"/>
      <c r="B59" s="222"/>
      <c r="C59" s="214"/>
      <c r="D59" s="243"/>
      <c r="E59" s="73"/>
      <c r="F59" s="3"/>
      <c r="G59" s="3"/>
      <c r="H59" s="3"/>
      <c r="I59" s="3"/>
      <c r="J59" s="3"/>
      <c r="K59" s="3"/>
      <c r="L59" s="3"/>
      <c r="M59" s="48"/>
      <c r="O59" s="19"/>
      <c r="P59" s="19"/>
      <c r="R59" s="232"/>
    </row>
    <row r="60" spans="1:18" ht="5.0999999999999996" customHeight="1" thickBot="1" x14ac:dyDescent="0.3">
      <c r="A60" s="238"/>
      <c r="B60" s="223"/>
      <c r="C60" s="226"/>
      <c r="D60" s="244"/>
      <c r="E60" s="74"/>
      <c r="F60" s="72"/>
      <c r="G60" s="72"/>
      <c r="H60" s="72"/>
      <c r="I60" s="72"/>
      <c r="J60" s="72"/>
      <c r="K60" s="72"/>
      <c r="L60" s="72"/>
      <c r="M60" s="60"/>
      <c r="N60" s="72"/>
      <c r="O60" s="72"/>
      <c r="P60" s="72"/>
      <c r="Q60" s="72"/>
      <c r="R60" s="76"/>
    </row>
    <row r="61" spans="1:18" ht="5.0999999999999996" customHeight="1" x14ac:dyDescent="0.25">
      <c r="A61" s="238"/>
      <c r="B61" s="221" t="s">
        <v>158</v>
      </c>
      <c r="C61" s="215" t="s">
        <v>180</v>
      </c>
      <c r="D61" s="224" t="s">
        <v>295</v>
      </c>
      <c r="E61" s="58"/>
      <c r="F61" s="57"/>
      <c r="G61" s="57"/>
      <c r="H61" s="57"/>
      <c r="I61" s="57"/>
      <c r="J61" s="57"/>
      <c r="K61" s="57"/>
      <c r="L61" s="57"/>
      <c r="M61" s="59"/>
      <c r="R61" s="75"/>
    </row>
    <row r="62" spans="1:18" ht="23.1" customHeight="1" x14ac:dyDescent="0.25">
      <c r="A62" s="238"/>
      <c r="B62" s="222"/>
      <c r="C62" s="216"/>
      <c r="D62" s="225"/>
      <c r="E62" s="73"/>
      <c r="F62" s="245" t="s">
        <v>274</v>
      </c>
      <c r="G62" s="246"/>
      <c r="H62" s="246"/>
      <c r="I62" s="246"/>
      <c r="J62" s="246"/>
      <c r="K62" s="246"/>
      <c r="L62" s="247"/>
      <c r="M62" s="48"/>
      <c r="O62" s="71">
        <f>VLOOKUP(F62,'3.Responses'!$B$103:$C$112,2,FALSE)</f>
        <v>0</v>
      </c>
      <c r="P62" s="70">
        <f>'3.Responses'!C112</f>
        <v>10</v>
      </c>
      <c r="R62" s="232" t="str">
        <f>VLOOKUP(F62,'3.Responses'!$B$103:$D$112,3,FALSE)</f>
        <v>0 points where the manufacturer/retailer don't foster any reuse activities for used products.</v>
      </c>
    </row>
    <row r="63" spans="1:18" ht="23.1" customHeight="1" x14ac:dyDescent="0.25">
      <c r="A63" s="238"/>
      <c r="B63" s="222"/>
      <c r="C63" s="214" t="s">
        <v>187</v>
      </c>
      <c r="D63" s="240" t="s">
        <v>182</v>
      </c>
      <c r="E63" s="73"/>
      <c r="F63" s="3"/>
      <c r="G63" s="3"/>
      <c r="H63" s="3"/>
      <c r="I63" s="3"/>
      <c r="J63" s="3"/>
      <c r="K63" s="3"/>
      <c r="L63" s="3"/>
      <c r="M63" s="48"/>
      <c r="O63" s="19"/>
      <c r="P63" s="19"/>
      <c r="R63" s="232"/>
    </row>
    <row r="64" spans="1:18" ht="23.1" customHeight="1" x14ac:dyDescent="0.25">
      <c r="A64" s="238"/>
      <c r="B64" s="222"/>
      <c r="C64" s="214"/>
      <c r="D64" s="214"/>
      <c r="E64" s="73"/>
      <c r="F64" s="3"/>
      <c r="G64" s="3"/>
      <c r="H64" s="3"/>
      <c r="I64" s="3"/>
      <c r="J64" s="3"/>
      <c r="K64" s="3"/>
      <c r="L64" s="3"/>
      <c r="M64" s="48"/>
      <c r="O64" s="19"/>
      <c r="P64" s="19"/>
      <c r="R64" s="232"/>
    </row>
    <row r="65" spans="1:18" ht="5.0999999999999996" customHeight="1" thickBot="1" x14ac:dyDescent="0.3">
      <c r="A65" s="238"/>
      <c r="B65" s="223"/>
      <c r="C65" s="226"/>
      <c r="D65" s="241"/>
      <c r="E65" s="74"/>
      <c r="F65" s="72"/>
      <c r="G65" s="72"/>
      <c r="H65" s="72"/>
      <c r="I65" s="72"/>
      <c r="J65" s="72"/>
      <c r="K65" s="72"/>
      <c r="L65" s="72"/>
      <c r="M65" s="60"/>
      <c r="N65" s="72"/>
      <c r="O65" s="72"/>
      <c r="P65" s="72"/>
      <c r="Q65" s="72"/>
      <c r="R65" s="76"/>
    </row>
    <row r="66" spans="1:18" ht="5.0999999999999996" customHeight="1" x14ac:dyDescent="0.25">
      <c r="A66" s="238"/>
      <c r="B66" s="221" t="s">
        <v>183</v>
      </c>
      <c r="C66" s="215" t="s">
        <v>171</v>
      </c>
      <c r="D66" s="224" t="s">
        <v>172</v>
      </c>
      <c r="E66" s="58"/>
      <c r="F66" s="57"/>
      <c r="G66" s="57"/>
      <c r="H66" s="57"/>
      <c r="I66" s="57"/>
      <c r="J66" s="57"/>
      <c r="K66" s="57"/>
      <c r="L66" s="57"/>
      <c r="M66" s="59"/>
      <c r="R66" s="75"/>
    </row>
    <row r="67" spans="1:18" ht="23.1" customHeight="1" x14ac:dyDescent="0.25">
      <c r="A67" s="238"/>
      <c r="B67" s="222"/>
      <c r="C67" s="216"/>
      <c r="D67" s="225"/>
      <c r="E67" s="73"/>
      <c r="F67" s="245" t="s">
        <v>274</v>
      </c>
      <c r="G67" s="246"/>
      <c r="H67" s="246"/>
      <c r="I67" s="246"/>
      <c r="J67" s="246"/>
      <c r="K67" s="246"/>
      <c r="L67" s="247"/>
      <c r="M67" s="48"/>
      <c r="O67" s="71">
        <f>VLOOKUP(F67,'3.Responses'!$B$116:$C$121,2,FALSE)</f>
        <v>0</v>
      </c>
      <c r="P67" s="70">
        <f>'3.Responses'!C121</f>
        <v>5</v>
      </c>
      <c r="R67" s="232">
        <f>VLOOKUP(F67,'3.Responses'!$B$116:$D$121,3,FALSE)</f>
        <v>0</v>
      </c>
    </row>
    <row r="68" spans="1:18" ht="23.1" customHeight="1" x14ac:dyDescent="0.25">
      <c r="A68" s="238"/>
      <c r="B68" s="222"/>
      <c r="C68" s="214" t="s">
        <v>8</v>
      </c>
      <c r="D68" s="242" t="s">
        <v>173</v>
      </c>
      <c r="E68" s="73"/>
      <c r="F68" s="3"/>
      <c r="G68" s="3"/>
      <c r="H68" s="3"/>
      <c r="I68" s="3"/>
      <c r="J68" s="3"/>
      <c r="K68" s="3"/>
      <c r="L68" s="3"/>
      <c r="M68" s="48"/>
      <c r="O68" s="19"/>
      <c r="P68" s="19"/>
      <c r="R68" s="232"/>
    </row>
    <row r="69" spans="1:18" ht="23.1" customHeight="1" x14ac:dyDescent="0.25">
      <c r="A69" s="238"/>
      <c r="B69" s="222"/>
      <c r="C69" s="214"/>
      <c r="D69" s="243"/>
      <c r="E69" s="73"/>
      <c r="F69" s="3"/>
      <c r="G69" s="3"/>
      <c r="H69" s="3"/>
      <c r="I69" s="3"/>
      <c r="J69" s="3"/>
      <c r="K69" s="3"/>
      <c r="L69" s="3"/>
      <c r="M69" s="48"/>
      <c r="O69" s="19"/>
      <c r="P69" s="19"/>
      <c r="R69" s="232"/>
    </row>
    <row r="70" spans="1:18" ht="5.0999999999999996" customHeight="1" thickBot="1" x14ac:dyDescent="0.3">
      <c r="A70" s="239"/>
      <c r="B70" s="223"/>
      <c r="C70" s="226"/>
      <c r="D70" s="244"/>
      <c r="E70" s="74"/>
      <c r="F70" s="72"/>
      <c r="G70" s="72"/>
      <c r="H70" s="72"/>
      <c r="I70" s="72"/>
      <c r="J70" s="72"/>
      <c r="K70" s="72"/>
      <c r="L70" s="72"/>
      <c r="M70" s="60"/>
      <c r="N70" s="72"/>
      <c r="O70" s="72"/>
      <c r="P70" s="72"/>
      <c r="Q70" s="72"/>
      <c r="R70" s="76"/>
    </row>
    <row r="71" spans="1:18" ht="5.0999999999999996" customHeight="1" thickBot="1" x14ac:dyDescent="0.3">
      <c r="A71" s="155"/>
      <c r="B71" s="147"/>
      <c r="C71" s="148"/>
      <c r="D71" s="148"/>
      <c r="E71" s="144"/>
      <c r="F71" s="142"/>
      <c r="G71" s="142"/>
      <c r="H71" s="146"/>
      <c r="I71" s="142"/>
      <c r="J71" s="142"/>
      <c r="K71" s="142"/>
      <c r="L71" s="143"/>
      <c r="M71" s="57"/>
      <c r="N71" s="144"/>
      <c r="O71" s="144"/>
      <c r="P71" s="144"/>
      <c r="Q71" s="144"/>
      <c r="R71" s="145"/>
    </row>
    <row r="72" spans="1:18" ht="5.0999999999999996" customHeight="1" x14ac:dyDescent="0.25">
      <c r="A72" s="237" t="s">
        <v>17</v>
      </c>
      <c r="B72" s="221" t="s">
        <v>184</v>
      </c>
      <c r="C72" s="215" t="s">
        <v>165</v>
      </c>
      <c r="D72" s="224" t="s">
        <v>120</v>
      </c>
      <c r="E72" s="58"/>
      <c r="F72" s="57"/>
      <c r="G72" s="57"/>
      <c r="H72" s="57"/>
      <c r="I72" s="57"/>
      <c r="J72" s="57"/>
      <c r="K72" s="57"/>
      <c r="L72" s="57"/>
      <c r="M72" s="59"/>
      <c r="R72" s="75"/>
    </row>
    <row r="73" spans="1:18" ht="23.1" customHeight="1" x14ac:dyDescent="0.25">
      <c r="A73" s="238"/>
      <c r="B73" s="222"/>
      <c r="C73" s="216"/>
      <c r="D73" s="225"/>
      <c r="E73" s="73"/>
      <c r="F73" s="245" t="s">
        <v>280</v>
      </c>
      <c r="G73" s="246"/>
      <c r="H73" s="246"/>
      <c r="I73" s="246"/>
      <c r="J73" s="246"/>
      <c r="K73" s="246"/>
      <c r="L73" s="247"/>
      <c r="M73" s="48"/>
      <c r="O73" s="71">
        <f>VLOOKUP(F73,'3.Responses'!$B$125:$C$129,2,FALSE)</f>
        <v>0</v>
      </c>
      <c r="P73" s="70">
        <f>'3.Responses'!C129</f>
        <v>15</v>
      </c>
      <c r="R73" s="232" t="str">
        <f>VLOOKUP(F73,'3.Responses'!$B$125:$D$129,3,FALSE)</f>
        <v>0 points where no take-back schemes is being provided for the product.</v>
      </c>
    </row>
    <row r="74" spans="1:18" ht="23.1" customHeight="1" x14ac:dyDescent="0.25">
      <c r="A74" s="238"/>
      <c r="B74" s="222"/>
      <c r="C74" s="214" t="s">
        <v>181</v>
      </c>
      <c r="D74" s="242" t="s">
        <v>162</v>
      </c>
      <c r="E74" s="73"/>
      <c r="F74" s="3"/>
      <c r="G74" s="3"/>
      <c r="H74" s="3"/>
      <c r="I74" s="3"/>
      <c r="J74" s="3"/>
      <c r="K74" s="3"/>
      <c r="L74" s="3"/>
      <c r="M74" s="48"/>
      <c r="O74" s="19"/>
      <c r="P74" s="19"/>
      <c r="R74" s="232"/>
    </row>
    <row r="75" spans="1:18" ht="23.1" customHeight="1" x14ac:dyDescent="0.25">
      <c r="A75" s="238"/>
      <c r="B75" s="222"/>
      <c r="C75" s="214"/>
      <c r="D75" s="243"/>
      <c r="E75" s="73"/>
      <c r="F75" s="3"/>
      <c r="G75" s="3"/>
      <c r="H75" s="3"/>
      <c r="I75" s="3"/>
      <c r="J75" s="3"/>
      <c r="K75" s="3"/>
      <c r="L75" s="3"/>
      <c r="M75" s="48"/>
      <c r="O75" s="19"/>
      <c r="P75" s="19"/>
      <c r="R75" s="232"/>
    </row>
    <row r="76" spans="1:18" ht="5.0999999999999996" customHeight="1" thickBot="1" x14ac:dyDescent="0.3">
      <c r="A76" s="238"/>
      <c r="B76" s="223"/>
      <c r="C76" s="226"/>
      <c r="D76" s="244"/>
      <c r="E76" s="74"/>
      <c r="F76" s="72"/>
      <c r="G76" s="72"/>
      <c r="H76" s="72"/>
      <c r="I76" s="72"/>
      <c r="J76" s="72"/>
      <c r="K76" s="72"/>
      <c r="L76" s="72"/>
      <c r="M76" s="60"/>
      <c r="N76" s="72"/>
      <c r="O76" s="72"/>
      <c r="P76" s="72"/>
      <c r="Q76" s="72"/>
      <c r="R76" s="76"/>
    </row>
    <row r="77" spans="1:18" ht="5.0999999999999996" customHeight="1" x14ac:dyDescent="0.25">
      <c r="A77" s="238"/>
      <c r="B77" s="221" t="s">
        <v>185</v>
      </c>
      <c r="C77" s="215" t="s">
        <v>163</v>
      </c>
      <c r="D77" s="224" t="s">
        <v>119</v>
      </c>
      <c r="E77" s="58"/>
      <c r="F77" s="57"/>
      <c r="G77" s="57"/>
      <c r="H77" s="57"/>
      <c r="I77" s="57"/>
      <c r="J77" s="57"/>
      <c r="K77" s="57"/>
      <c r="L77" s="57"/>
      <c r="M77" s="59"/>
      <c r="R77" s="75"/>
    </row>
    <row r="78" spans="1:18" ht="23.1" customHeight="1" x14ac:dyDescent="0.25">
      <c r="A78" s="238"/>
      <c r="B78" s="222"/>
      <c r="C78" s="216"/>
      <c r="D78" s="225"/>
      <c r="E78" s="73"/>
      <c r="F78" s="245" t="s">
        <v>274</v>
      </c>
      <c r="G78" s="246"/>
      <c r="H78" s="246"/>
      <c r="I78" s="246"/>
      <c r="J78" s="246"/>
      <c r="K78" s="246"/>
      <c r="L78" s="247"/>
      <c r="M78" s="48"/>
      <c r="O78" s="71">
        <f>VLOOKUP(F78,'3.Responses'!$B$133:$C$137,2,FALSE)</f>
        <v>0</v>
      </c>
      <c r="P78" s="70">
        <f>'3.Responses'!C137</f>
        <v>10</v>
      </c>
      <c r="R78" s="232" t="str">
        <f>VLOOKUP(F78,'3.Responses'!$B$133:$D$137,3,FALSE)</f>
        <v xml:space="preserve"> </v>
      </c>
    </row>
    <row r="79" spans="1:18" ht="23.1" customHeight="1" x14ac:dyDescent="0.25">
      <c r="A79" s="238"/>
      <c r="B79" s="222"/>
      <c r="C79" s="214" t="s">
        <v>166</v>
      </c>
      <c r="D79" s="242" t="s">
        <v>169</v>
      </c>
      <c r="E79" s="73"/>
      <c r="F79" s="3"/>
      <c r="G79" s="3"/>
      <c r="H79" s="3"/>
      <c r="I79" s="3"/>
      <c r="J79" s="3"/>
      <c r="K79" s="3"/>
      <c r="L79" s="3"/>
      <c r="M79" s="48"/>
      <c r="O79" s="19"/>
      <c r="P79" s="19"/>
      <c r="R79" s="232"/>
    </row>
    <row r="80" spans="1:18" ht="23.1" customHeight="1" x14ac:dyDescent="0.25">
      <c r="A80" s="238"/>
      <c r="B80" s="222"/>
      <c r="C80" s="214"/>
      <c r="D80" s="243"/>
      <c r="E80" s="73"/>
      <c r="F80" s="3"/>
      <c r="G80" s="3"/>
      <c r="H80" s="3"/>
      <c r="I80" s="3"/>
      <c r="J80" s="3"/>
      <c r="K80" s="3"/>
      <c r="L80" s="3"/>
      <c r="M80" s="48"/>
      <c r="O80" s="19"/>
      <c r="P80" s="19"/>
      <c r="R80" s="232"/>
    </row>
    <row r="81" spans="1:18" ht="5.0999999999999996" customHeight="1" thickBot="1" x14ac:dyDescent="0.3">
      <c r="A81" s="238"/>
      <c r="B81" s="223"/>
      <c r="C81" s="226"/>
      <c r="D81" s="244"/>
      <c r="E81" s="74"/>
      <c r="F81" s="72"/>
      <c r="G81" s="72"/>
      <c r="H81" s="72"/>
      <c r="I81" s="72"/>
      <c r="J81" s="72"/>
      <c r="K81" s="72"/>
      <c r="L81" s="72"/>
      <c r="M81" s="60"/>
      <c r="N81" s="72"/>
      <c r="O81" s="72"/>
      <c r="P81" s="72"/>
      <c r="Q81" s="72"/>
      <c r="R81" s="76"/>
    </row>
    <row r="82" spans="1:18" ht="5.0999999999999996" customHeight="1" x14ac:dyDescent="0.25">
      <c r="A82" s="238"/>
      <c r="B82" s="221" t="s">
        <v>186</v>
      </c>
      <c r="C82" s="215" t="s">
        <v>217</v>
      </c>
      <c r="D82" s="224" t="s">
        <v>167</v>
      </c>
      <c r="E82" s="58"/>
      <c r="F82" s="57"/>
      <c r="G82" s="57"/>
      <c r="H82" s="57"/>
      <c r="I82" s="57"/>
      <c r="J82" s="57"/>
      <c r="K82" s="57"/>
      <c r="L82" s="57"/>
      <c r="M82" s="59"/>
      <c r="R82" s="75"/>
    </row>
    <row r="83" spans="1:18" ht="23.1" customHeight="1" x14ac:dyDescent="0.25">
      <c r="A83" s="238"/>
      <c r="B83" s="222"/>
      <c r="C83" s="216"/>
      <c r="D83" s="225"/>
      <c r="E83" s="73"/>
      <c r="F83" s="35">
        <v>0</v>
      </c>
      <c r="G83" s="91" t="s">
        <v>188</v>
      </c>
      <c r="H83" s="35">
        <v>0</v>
      </c>
      <c r="I83" s="91" t="s">
        <v>189</v>
      </c>
      <c r="J83" s="92">
        <f>F83+H83</f>
        <v>0</v>
      </c>
      <c r="K83" s="3"/>
      <c r="L83" s="3"/>
      <c r="M83" s="48"/>
      <c r="O83" s="71">
        <f>VLOOKUP(F83,'4.Recycle Reuse Tables'!$C$17:$N$27,MATCH(H83,'4.Recycle Reuse Tables'!$D$16:$N$16,1)+1,FALSE)</f>
        <v>0</v>
      </c>
      <c r="P83" s="70">
        <v>10</v>
      </c>
      <c r="R83" s="232" t="s">
        <v>221</v>
      </c>
    </row>
    <row r="84" spans="1:18" ht="23.1" customHeight="1" x14ac:dyDescent="0.25">
      <c r="A84" s="238"/>
      <c r="B84" s="222"/>
      <c r="C84" s="214" t="s">
        <v>164</v>
      </c>
      <c r="D84" s="242" t="s">
        <v>170</v>
      </c>
      <c r="E84" s="73"/>
      <c r="F84" s="131" t="s">
        <v>190</v>
      </c>
      <c r="G84" s="132"/>
      <c r="H84" s="131" t="s">
        <v>99</v>
      </c>
      <c r="I84" s="22"/>
      <c r="J84" s="133" t="s">
        <v>103</v>
      </c>
      <c r="K84" s="3"/>
      <c r="L84" s="3"/>
      <c r="M84" s="48"/>
      <c r="O84" s="19"/>
      <c r="P84" s="19"/>
      <c r="R84" s="232"/>
    </row>
    <row r="85" spans="1:18" ht="23.1" customHeight="1" x14ac:dyDescent="0.25">
      <c r="A85" s="238"/>
      <c r="B85" s="222"/>
      <c r="C85" s="214"/>
      <c r="D85" s="243"/>
      <c r="E85" s="73"/>
      <c r="F85" s="231" t="s">
        <v>220</v>
      </c>
      <c r="G85" s="231"/>
      <c r="H85" s="231"/>
      <c r="I85" s="231"/>
      <c r="J85" s="231"/>
      <c r="K85" s="231"/>
      <c r="L85" s="231"/>
      <c r="M85" s="48"/>
      <c r="O85" s="19"/>
      <c r="P85" s="19"/>
      <c r="R85" s="232"/>
    </row>
    <row r="86" spans="1:18" ht="5.0999999999999996" customHeight="1" thickBot="1" x14ac:dyDescent="0.3">
      <c r="A86" s="239"/>
      <c r="B86" s="223"/>
      <c r="C86" s="226"/>
      <c r="D86" s="244"/>
      <c r="E86" s="74"/>
      <c r="F86" s="72"/>
      <c r="G86" s="72"/>
      <c r="H86" s="72"/>
      <c r="I86" s="72"/>
      <c r="J86" s="72"/>
      <c r="K86" s="72"/>
      <c r="L86" s="72"/>
      <c r="M86" s="60"/>
      <c r="N86" s="72"/>
      <c r="O86" s="72"/>
      <c r="P86" s="72"/>
      <c r="Q86" s="72"/>
      <c r="R86" s="76"/>
    </row>
  </sheetData>
  <mergeCells count="129">
    <mergeCell ref="A2:A3"/>
    <mergeCell ref="D2:R3"/>
    <mergeCell ref="B2:B3"/>
    <mergeCell ref="F52:L52"/>
    <mergeCell ref="R52:R54"/>
    <mergeCell ref="F62:L62"/>
    <mergeCell ref="R62:R64"/>
    <mergeCell ref="A8:A22"/>
    <mergeCell ref="A24:A33"/>
    <mergeCell ref="A35:A49"/>
    <mergeCell ref="A51:A70"/>
    <mergeCell ref="R5:R6"/>
    <mergeCell ref="E5:M6"/>
    <mergeCell ref="N5:O6"/>
    <mergeCell ref="P5:Q6"/>
    <mergeCell ref="B29:B33"/>
    <mergeCell ref="C29:C30"/>
    <mergeCell ref="C31:C33"/>
    <mergeCell ref="C68:C70"/>
    <mergeCell ref="D68:D70"/>
    <mergeCell ref="B66:B70"/>
    <mergeCell ref="C66:C67"/>
    <mergeCell ref="D66:D67"/>
    <mergeCell ref="F14:L14"/>
    <mergeCell ref="R14:R16"/>
    <mergeCell ref="B51:B55"/>
    <mergeCell ref="D51:D52"/>
    <mergeCell ref="D53:D55"/>
    <mergeCell ref="C51:C52"/>
    <mergeCell ref="C53:C55"/>
    <mergeCell ref="D29:D30"/>
    <mergeCell ref="D31:D33"/>
    <mergeCell ref="B24:B28"/>
    <mergeCell ref="C20:C22"/>
    <mergeCell ref="D18:D19"/>
    <mergeCell ref="D20:D22"/>
    <mergeCell ref="H19:I19"/>
    <mergeCell ref="H20:I20"/>
    <mergeCell ref="R18:R19"/>
    <mergeCell ref="R21:R22"/>
    <mergeCell ref="C24:C25"/>
    <mergeCell ref="D24:D25"/>
    <mergeCell ref="C26:C28"/>
    <mergeCell ref="R41:R43"/>
    <mergeCell ref="R46:R48"/>
    <mergeCell ref="B77:B81"/>
    <mergeCell ref="D77:D78"/>
    <mergeCell ref="D79:D81"/>
    <mergeCell ref="C77:C78"/>
    <mergeCell ref="C79:C81"/>
    <mergeCell ref="F78:L78"/>
    <mergeCell ref="B40:B44"/>
    <mergeCell ref="C40:C41"/>
    <mergeCell ref="C42:C44"/>
    <mergeCell ref="B45:B49"/>
    <mergeCell ref="D45:D46"/>
    <mergeCell ref="D47:D49"/>
    <mergeCell ref="C45:C46"/>
    <mergeCell ref="C47:C49"/>
    <mergeCell ref="D40:D41"/>
    <mergeCell ref="D42:D44"/>
    <mergeCell ref="B61:B65"/>
    <mergeCell ref="F73:L73"/>
    <mergeCell ref="F46:L46"/>
    <mergeCell ref="R73:R75"/>
    <mergeCell ref="F67:L67"/>
    <mergeCell ref="D26:D28"/>
    <mergeCell ref="H25:I25"/>
    <mergeCell ref="F27:L27"/>
    <mergeCell ref="D74:D76"/>
    <mergeCell ref="D72:D73"/>
    <mergeCell ref="C61:C62"/>
    <mergeCell ref="D61:D62"/>
    <mergeCell ref="D37:D39"/>
    <mergeCell ref="C35:C36"/>
    <mergeCell ref="C37:C39"/>
    <mergeCell ref="F36:L36"/>
    <mergeCell ref="R24:R25"/>
    <mergeCell ref="R26:R27"/>
    <mergeCell ref="J25:L25"/>
    <mergeCell ref="R29:R30"/>
    <mergeCell ref="I30:L30"/>
    <mergeCell ref="I31:L31"/>
    <mergeCell ref="R31:R32"/>
    <mergeCell ref="R36:R38"/>
    <mergeCell ref="F57:L57"/>
    <mergeCell ref="R57:R59"/>
    <mergeCell ref="F41:L41"/>
    <mergeCell ref="F11:L11"/>
    <mergeCell ref="R9:R11"/>
    <mergeCell ref="J19:L19"/>
    <mergeCell ref="J20:L20"/>
    <mergeCell ref="R78:R80"/>
    <mergeCell ref="A72:A86"/>
    <mergeCell ref="B72:B76"/>
    <mergeCell ref="C72:C73"/>
    <mergeCell ref="C74:C76"/>
    <mergeCell ref="C63:C65"/>
    <mergeCell ref="D63:D65"/>
    <mergeCell ref="B56:B60"/>
    <mergeCell ref="D56:D57"/>
    <mergeCell ref="D58:D60"/>
    <mergeCell ref="C56:C57"/>
    <mergeCell ref="C58:C60"/>
    <mergeCell ref="C84:C86"/>
    <mergeCell ref="D84:D86"/>
    <mergeCell ref="F85:L85"/>
    <mergeCell ref="R83:R85"/>
    <mergeCell ref="R67:R69"/>
    <mergeCell ref="B82:B86"/>
    <mergeCell ref="C82:C83"/>
    <mergeCell ref="D82:D83"/>
    <mergeCell ref="C5:C6"/>
    <mergeCell ref="D10:D11"/>
    <mergeCell ref="C8:C9"/>
    <mergeCell ref="D8:D9"/>
    <mergeCell ref="D5:D6"/>
    <mergeCell ref="B8:B12"/>
    <mergeCell ref="C18:C19"/>
    <mergeCell ref="B35:B39"/>
    <mergeCell ref="D35:D36"/>
    <mergeCell ref="B18:B22"/>
    <mergeCell ref="C10:C11"/>
    <mergeCell ref="B13:B17"/>
    <mergeCell ref="D13:D14"/>
    <mergeCell ref="D15:D17"/>
    <mergeCell ref="C13:C14"/>
    <mergeCell ref="C15:C17"/>
    <mergeCell ref="A5:B6"/>
  </mergeCells>
  <conditionalFormatting sqref="J9:K9">
    <cfRule type="cellIs" dxfId="1" priority="3" operator="greaterThan">
      <formula>1</formula>
    </cfRule>
  </conditionalFormatting>
  <conditionalFormatting sqref="J83">
    <cfRule type="cellIs" dxfId="0" priority="2" operator="greaterThan">
      <formula>1</formula>
    </cfRule>
  </conditionalFormatting>
  <hyperlinks>
    <hyperlink ref="F27:L27" r:id="rId1" display="* Wind, solar, hydro-electric and tidal power as well as geothermal energy and biomass."/>
    <hyperlink ref="B2:B3" location="'1.Summary'!A1" display="←"/>
  </hyperlinks>
  <pageMargins left="0.7" right="0.7" top="0.75" bottom="0.75" header="0.3" footer="0.3"/>
  <pageSetup orientation="portrait" horizontalDpi="4294967293" verticalDpi="0"/>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'4.Recycle Reuse Tables'!$C$3:$C$13</xm:f>
          </x14:formula1>
          <xm:sqref>F9 F83</xm:sqref>
        </x14:dataValidation>
        <x14:dataValidation type="list" allowBlank="1" showInputMessage="1" showErrorMessage="1">
          <x14:formula1>
            <xm:f>'4.Recycle Reuse Tables'!$D$2:$N$2</xm:f>
          </x14:formula1>
          <xm:sqref>H9 H83</xm:sqref>
        </x14:dataValidation>
        <x14:dataValidation type="list" allowBlank="1" showInputMessage="1" showErrorMessage="1">
          <x14:formula1>
            <xm:f>'3.Responses'!$B$13:$B$14</xm:f>
          </x14:formula1>
          <xm:sqref>F19</xm:sqref>
        </x14:dataValidation>
        <x14:dataValidation type="list" allowBlank="1" showInputMessage="1" showErrorMessage="1">
          <x14:formula1>
            <xm:f>'3.Responses'!$B$19:$B$20</xm:f>
          </x14:formula1>
          <xm:sqref>H19</xm:sqref>
        </x14:dataValidation>
        <x14:dataValidation type="list" allowBlank="1" showInputMessage="1" showErrorMessage="1">
          <x14:formula1>
            <xm:f>'3.Responses'!$B$23:$B$24</xm:f>
          </x14:formula1>
          <xm:sqref>H20</xm:sqref>
        </x14:dataValidation>
        <x14:dataValidation type="list" allowBlank="1" showInputMessage="1" showErrorMessage="1">
          <x14:formula1>
            <xm:f>'3.Responses'!$B$62:$B$67</xm:f>
          </x14:formula1>
          <xm:sqref>F36</xm:sqref>
        </x14:dataValidation>
        <x14:dataValidation type="list" allowBlank="1" showInputMessage="1" showErrorMessage="1">
          <x14:formula1>
            <xm:f>'3.Responses'!$B$95:$B$99</xm:f>
          </x14:formula1>
          <xm:sqref>F57:L57</xm:sqref>
        </x14:dataValidation>
        <x14:dataValidation type="list" allowBlank="1" showInputMessage="1" showErrorMessage="1">
          <x14:formula1>
            <xm:f>'3.Responses'!$B$71:$B$75</xm:f>
          </x14:formula1>
          <xm:sqref>F41:L41</xm:sqref>
        </x14:dataValidation>
        <x14:dataValidation type="list" allowBlank="1" showInputMessage="1" showErrorMessage="1">
          <x14:formula1>
            <xm:f>'3.Responses'!$B$79:$B$81</xm:f>
          </x14:formula1>
          <xm:sqref>F46:L46</xm:sqref>
        </x14:dataValidation>
        <x14:dataValidation type="list" allowBlank="1" showInputMessage="1" showErrorMessage="1">
          <x14:formula1>
            <xm:f>'3.Responses'!$B$125:$B$129</xm:f>
          </x14:formula1>
          <xm:sqref>F73:L73</xm:sqref>
        </x14:dataValidation>
        <x14:dataValidation type="list" allowBlank="1" showInputMessage="1" showErrorMessage="1">
          <x14:formula1>
            <xm:f>'3.Responses'!$B$133:$B$137</xm:f>
          </x14:formula1>
          <xm:sqref>F78:L78</xm:sqref>
        </x14:dataValidation>
        <x14:dataValidation type="list" allowBlank="1" showInputMessage="1" showErrorMessage="1">
          <x14:formula1>
            <xm:f>'3.Responses'!$B$116:$B$121</xm:f>
          </x14:formula1>
          <xm:sqref>F67:L67</xm:sqref>
        </x14:dataValidation>
        <x14:dataValidation type="list" allowBlank="1" showInputMessage="1" showErrorMessage="1">
          <x14:formula1>
            <xm:f>'3.Responses'!$B$7:$B$9</xm:f>
          </x14:formula1>
          <xm:sqref>F14:L14</xm:sqref>
        </x14:dataValidation>
        <x14:dataValidation type="list" allowBlank="1" showInputMessage="1" showErrorMessage="1">
          <x14:formula1>
            <xm:f>'3.Responses'!$B$28:$B$29</xm:f>
          </x14:formula1>
          <xm:sqref>F25</xm:sqref>
        </x14:dataValidation>
        <x14:dataValidation type="list" allowBlank="1" showInputMessage="1" showErrorMessage="1">
          <x14:formula1>
            <xm:f>'3.Responses'!$B$34:$B$37</xm:f>
          </x14:formula1>
          <xm:sqref>H25:I25</xm:sqref>
        </x14:dataValidation>
        <x14:dataValidation type="list" allowBlank="1" showInputMessage="1" showErrorMessage="1">
          <x14:formula1>
            <xm:f>'3.Responses'!$B$41:$B$42</xm:f>
          </x14:formula1>
          <xm:sqref>F30</xm:sqref>
        </x14:dataValidation>
        <x14:dataValidation type="list" allowBlank="1" showInputMessage="1" showErrorMessage="1">
          <x14:formula1>
            <xm:f>'3.Responses'!$B$47:$B$57</xm:f>
          </x14:formula1>
          <xm:sqref>H30</xm:sqref>
        </x14:dataValidation>
        <x14:dataValidation type="list" allowBlank="1" showInputMessage="1" showErrorMessage="1">
          <x14:formula1>
            <xm:f>'3.Responses'!$B$85:$B$91</xm:f>
          </x14:formula1>
          <xm:sqref>F52</xm:sqref>
        </x14:dataValidation>
        <x14:dataValidation type="list" allowBlank="1" showInputMessage="1" showErrorMessage="1">
          <x14:formula1>
            <xm:f>'3.Responses'!$B$103:$B$112</xm:f>
          </x14:formula1>
          <xm:sqref>F62:L62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H141"/>
  <sheetViews>
    <sheetView workbookViewId="0">
      <selection activeCell="C24" sqref="C24"/>
    </sheetView>
  </sheetViews>
  <sheetFormatPr baseColWidth="10" defaultColWidth="10.85546875" defaultRowHeight="15" x14ac:dyDescent="0.25"/>
  <cols>
    <col min="1" max="1" width="3.85546875" style="26" customWidth="1"/>
    <col min="2" max="2" width="75.42578125" style="1" customWidth="1"/>
    <col min="3" max="16384" width="10.85546875" style="1"/>
  </cols>
  <sheetData>
    <row r="2" spans="1:7" s="88" customFormat="1" x14ac:dyDescent="0.25">
      <c r="A2" s="85" t="s">
        <v>147</v>
      </c>
      <c r="B2" s="86" t="s">
        <v>160</v>
      </c>
      <c r="C2" s="87"/>
      <c r="D2" s="87"/>
      <c r="E2" s="87"/>
      <c r="F2" s="87"/>
      <c r="G2" s="87"/>
    </row>
    <row r="3" spans="1:7" s="3" customFormat="1" x14ac:dyDescent="0.25">
      <c r="A3" s="80"/>
      <c r="B3" s="81" t="s">
        <v>52</v>
      </c>
      <c r="C3" s="81"/>
      <c r="D3" s="81"/>
      <c r="E3" s="81"/>
      <c r="F3" s="81"/>
      <c r="G3" s="81"/>
    </row>
    <row r="4" spans="1:7" s="3" customFormat="1" x14ac:dyDescent="0.25">
      <c r="A4" s="80"/>
      <c r="B4" s="81"/>
      <c r="C4" s="81"/>
      <c r="D4" s="81"/>
      <c r="E4" s="81"/>
      <c r="F4" s="81"/>
      <c r="G4" s="81"/>
    </row>
    <row r="5" spans="1:7" s="84" customFormat="1" x14ac:dyDescent="0.25">
      <c r="A5" s="82"/>
      <c r="B5" s="83"/>
      <c r="C5" s="83"/>
      <c r="D5" s="83"/>
      <c r="E5" s="83"/>
      <c r="F5" s="83"/>
      <c r="G5" s="83"/>
    </row>
    <row r="6" spans="1:7" s="88" customFormat="1" x14ac:dyDescent="0.25">
      <c r="A6" s="85" t="s">
        <v>148</v>
      </c>
      <c r="B6" s="86" t="s">
        <v>161</v>
      </c>
      <c r="C6" s="87"/>
      <c r="D6" s="87"/>
      <c r="E6" s="87"/>
      <c r="F6" s="87"/>
      <c r="G6" s="87"/>
    </row>
    <row r="7" spans="1:7" x14ac:dyDescent="0.25">
      <c r="B7" s="15" t="s">
        <v>258</v>
      </c>
      <c r="C7" s="25">
        <v>0</v>
      </c>
      <c r="D7" s="1" t="s">
        <v>59</v>
      </c>
      <c r="E7" s="15"/>
      <c r="F7" s="15"/>
      <c r="G7" s="15"/>
    </row>
    <row r="8" spans="1:7" x14ac:dyDescent="0.25">
      <c r="B8" s="15" t="s">
        <v>93</v>
      </c>
      <c r="C8" s="25">
        <v>0</v>
      </c>
      <c r="D8" s="15" t="s">
        <v>192</v>
      </c>
      <c r="E8" s="15"/>
      <c r="F8" s="15"/>
      <c r="G8" s="15"/>
    </row>
    <row r="9" spans="1:7" x14ac:dyDescent="0.25">
      <c r="B9" s="15" t="s">
        <v>92</v>
      </c>
      <c r="C9" s="25">
        <v>2</v>
      </c>
      <c r="D9" s="15" t="s">
        <v>193</v>
      </c>
      <c r="E9" s="15"/>
      <c r="F9" s="15"/>
      <c r="G9" s="15"/>
    </row>
    <row r="10" spans="1:7" x14ac:dyDescent="0.25">
      <c r="B10" s="15"/>
      <c r="C10" s="15"/>
      <c r="D10" s="15"/>
      <c r="E10" s="15"/>
      <c r="F10" s="15"/>
      <c r="G10" s="15"/>
    </row>
    <row r="11" spans="1:7" x14ac:dyDescent="0.25">
      <c r="B11" s="15"/>
      <c r="C11" s="15"/>
      <c r="D11" s="15"/>
      <c r="E11" s="15"/>
      <c r="F11" s="15"/>
      <c r="G11" s="15"/>
    </row>
    <row r="12" spans="1:7" s="88" customFormat="1" x14ac:dyDescent="0.25">
      <c r="A12" s="85" t="s">
        <v>149</v>
      </c>
      <c r="B12" s="86" t="s">
        <v>144</v>
      </c>
      <c r="C12" s="87"/>
      <c r="D12" s="87"/>
      <c r="E12" s="87"/>
      <c r="F12" s="87"/>
      <c r="G12" s="87"/>
    </row>
    <row r="13" spans="1:7" x14ac:dyDescent="0.25">
      <c r="B13" s="15" t="s">
        <v>93</v>
      </c>
      <c r="C13" s="25">
        <v>0</v>
      </c>
      <c r="D13" s="15" t="s">
        <v>50</v>
      </c>
      <c r="E13" s="15"/>
      <c r="F13" s="15"/>
      <c r="G13" s="15"/>
    </row>
    <row r="14" spans="1:7" x14ac:dyDescent="0.25">
      <c r="B14" s="15" t="s">
        <v>92</v>
      </c>
      <c r="C14" s="25">
        <v>2</v>
      </c>
      <c r="D14" s="15" t="s">
        <v>51</v>
      </c>
      <c r="E14" s="15"/>
      <c r="F14" s="15"/>
      <c r="G14" s="15"/>
    </row>
    <row r="15" spans="1:7" ht="5.0999999999999996" customHeight="1" x14ac:dyDescent="0.25">
      <c r="C15" s="15"/>
      <c r="D15" s="15"/>
      <c r="E15" s="15"/>
      <c r="F15" s="15"/>
      <c r="G15" s="15"/>
    </row>
    <row r="16" spans="1:7" x14ac:dyDescent="0.25">
      <c r="B16" s="138" t="s">
        <v>235</v>
      </c>
      <c r="C16" s="15"/>
      <c r="D16" s="15"/>
      <c r="E16" s="15"/>
      <c r="F16" s="15"/>
      <c r="G16" s="15"/>
    </row>
    <row r="17" spans="1:7" ht="5.0999999999999996" customHeight="1" x14ac:dyDescent="0.25">
      <c r="C17" s="15"/>
      <c r="D17" s="15"/>
      <c r="E17" s="15"/>
      <c r="F17" s="15"/>
      <c r="G17" s="15"/>
    </row>
    <row r="18" spans="1:7" x14ac:dyDescent="0.25">
      <c r="B18" s="89" t="s">
        <v>195</v>
      </c>
      <c r="C18" s="15"/>
      <c r="D18" s="15"/>
      <c r="E18" s="15"/>
      <c r="F18" s="15"/>
      <c r="G18" s="15"/>
    </row>
    <row r="19" spans="1:7" x14ac:dyDescent="0.25">
      <c r="B19" s="97" t="s">
        <v>196</v>
      </c>
      <c r="C19" s="79">
        <v>2</v>
      </c>
      <c r="D19" s="15" t="s">
        <v>201</v>
      </c>
      <c r="E19" s="15"/>
      <c r="F19" s="15"/>
      <c r="G19" s="15"/>
    </row>
    <row r="20" spans="1:7" x14ac:dyDescent="0.25">
      <c r="B20" s="15" t="s">
        <v>197</v>
      </c>
      <c r="C20" s="79">
        <v>0</v>
      </c>
      <c r="D20" s="15" t="s">
        <v>203</v>
      </c>
      <c r="E20" s="15"/>
      <c r="F20" s="15"/>
      <c r="G20" s="15"/>
    </row>
    <row r="21" spans="1:7" ht="5.0999999999999996" customHeight="1" x14ac:dyDescent="0.25">
      <c r="C21" s="15"/>
      <c r="D21" s="15"/>
      <c r="E21" s="15"/>
      <c r="F21" s="15"/>
      <c r="G21" s="15"/>
    </row>
    <row r="22" spans="1:7" x14ac:dyDescent="0.25">
      <c r="B22" s="89" t="s">
        <v>198</v>
      </c>
      <c r="C22" s="15"/>
      <c r="D22" s="15"/>
      <c r="E22" s="15"/>
      <c r="F22" s="15"/>
      <c r="G22" s="15"/>
    </row>
    <row r="23" spans="1:7" x14ac:dyDescent="0.25">
      <c r="B23" s="97" t="s">
        <v>196</v>
      </c>
      <c r="C23" s="79">
        <v>1</v>
      </c>
      <c r="D23" s="15" t="s">
        <v>202</v>
      </c>
      <c r="E23" s="15"/>
      <c r="F23" s="15"/>
      <c r="G23" s="15"/>
    </row>
    <row r="24" spans="1:7" x14ac:dyDescent="0.25">
      <c r="B24" s="15" t="s">
        <v>197</v>
      </c>
      <c r="C24" s="79">
        <v>0</v>
      </c>
      <c r="D24" s="15" t="s">
        <v>204</v>
      </c>
      <c r="E24" s="15"/>
      <c r="F24" s="15"/>
      <c r="G24" s="15"/>
    </row>
    <row r="25" spans="1:7" x14ac:dyDescent="0.25">
      <c r="B25" s="15"/>
      <c r="C25" s="137"/>
      <c r="D25" s="15"/>
      <c r="E25" s="15"/>
      <c r="F25" s="15"/>
      <c r="G25" s="15"/>
    </row>
    <row r="26" spans="1:7" x14ac:dyDescent="0.25">
      <c r="B26" s="15"/>
      <c r="C26" s="137"/>
      <c r="D26" s="15"/>
      <c r="E26" s="15"/>
      <c r="F26" s="15"/>
      <c r="G26" s="15"/>
    </row>
    <row r="27" spans="1:7" s="88" customFormat="1" x14ac:dyDescent="0.25">
      <c r="A27" s="85" t="s">
        <v>150</v>
      </c>
      <c r="B27" s="86" t="s">
        <v>145</v>
      </c>
      <c r="C27" s="87"/>
      <c r="D27" s="87"/>
      <c r="E27" s="87"/>
      <c r="F27" s="87"/>
      <c r="G27" s="87"/>
    </row>
    <row r="28" spans="1:7" x14ac:dyDescent="0.25">
      <c r="B28" s="15" t="s">
        <v>93</v>
      </c>
      <c r="C28" s="25">
        <v>0</v>
      </c>
      <c r="D28" s="15" t="s">
        <v>237</v>
      </c>
      <c r="E28" s="15"/>
      <c r="F28" s="15"/>
      <c r="G28" s="15"/>
    </row>
    <row r="29" spans="1:7" x14ac:dyDescent="0.25">
      <c r="B29" s="15" t="s">
        <v>92</v>
      </c>
      <c r="C29" s="25">
        <v>2</v>
      </c>
      <c r="D29" s="15" t="s">
        <v>229</v>
      </c>
      <c r="E29" s="15"/>
      <c r="F29" s="15"/>
      <c r="G29" s="15"/>
    </row>
    <row r="30" spans="1:7" ht="5.0999999999999996" customHeight="1" x14ac:dyDescent="0.25">
      <c r="C30" s="15"/>
      <c r="D30" s="15"/>
      <c r="E30" s="15"/>
      <c r="F30" s="15"/>
      <c r="G30" s="15"/>
    </row>
    <row r="31" spans="1:7" x14ac:dyDescent="0.25">
      <c r="B31" s="138" t="s">
        <v>235</v>
      </c>
      <c r="C31" s="15"/>
      <c r="D31" s="15"/>
      <c r="E31" s="15"/>
      <c r="F31" s="15"/>
      <c r="G31" s="15"/>
    </row>
    <row r="32" spans="1:7" ht="5.0999999999999996" customHeight="1" x14ac:dyDescent="0.25">
      <c r="C32" s="15"/>
      <c r="D32" s="15"/>
      <c r="E32" s="15"/>
      <c r="F32" s="15"/>
      <c r="G32" s="15"/>
    </row>
    <row r="33" spans="1:8" x14ac:dyDescent="0.25">
      <c r="B33" s="7" t="s">
        <v>224</v>
      </c>
      <c r="C33" s="15"/>
      <c r="D33" s="15"/>
      <c r="E33" s="15"/>
      <c r="F33" s="15"/>
      <c r="G33" s="15"/>
    </row>
    <row r="34" spans="1:8" x14ac:dyDescent="0.25">
      <c r="B34" s="15" t="s">
        <v>196</v>
      </c>
      <c r="C34" s="25">
        <v>0</v>
      </c>
      <c r="D34" s="15" t="s">
        <v>230</v>
      </c>
      <c r="E34" s="15"/>
      <c r="F34" s="15"/>
      <c r="G34" s="15"/>
    </row>
    <row r="35" spans="1:8" x14ac:dyDescent="0.25">
      <c r="B35" s="7" t="s">
        <v>194</v>
      </c>
      <c r="C35" s="25">
        <v>2</v>
      </c>
      <c r="D35" s="15" t="s">
        <v>231</v>
      </c>
      <c r="E35" s="15"/>
      <c r="F35" s="15"/>
      <c r="G35" s="15"/>
    </row>
    <row r="36" spans="1:8" x14ac:dyDescent="0.25">
      <c r="B36" s="7" t="s">
        <v>226</v>
      </c>
      <c r="C36" s="25">
        <v>5</v>
      </c>
      <c r="D36" s="15" t="s">
        <v>233</v>
      </c>
      <c r="E36" s="15"/>
      <c r="F36" s="15"/>
      <c r="G36" s="15"/>
    </row>
    <row r="37" spans="1:8" x14ac:dyDescent="0.25">
      <c r="B37" s="7" t="s">
        <v>225</v>
      </c>
      <c r="C37" s="25">
        <v>8</v>
      </c>
      <c r="D37" s="15" t="s">
        <v>232</v>
      </c>
      <c r="E37" s="15"/>
      <c r="F37" s="15"/>
      <c r="G37" s="15"/>
    </row>
    <row r="38" spans="1:8" x14ac:dyDescent="0.25">
      <c r="B38" s="7"/>
      <c r="C38" s="15"/>
      <c r="D38" s="15"/>
      <c r="E38" s="15"/>
      <c r="F38" s="15"/>
      <c r="G38" s="15"/>
    </row>
    <row r="39" spans="1:8" x14ac:dyDescent="0.25">
      <c r="B39" s="7"/>
      <c r="C39" s="15"/>
      <c r="D39" s="15"/>
      <c r="E39" s="15"/>
      <c r="F39" s="15"/>
      <c r="G39" s="15"/>
    </row>
    <row r="40" spans="1:8" s="88" customFormat="1" x14ac:dyDescent="0.25">
      <c r="A40" s="85" t="s">
        <v>152</v>
      </c>
      <c r="B40" s="86" t="s">
        <v>234</v>
      </c>
      <c r="C40" s="87"/>
      <c r="D40" s="87"/>
      <c r="E40" s="87"/>
      <c r="F40" s="87"/>
      <c r="G40" s="87"/>
    </row>
    <row r="41" spans="1:8" x14ac:dyDescent="0.25">
      <c r="B41" s="15" t="s">
        <v>93</v>
      </c>
      <c r="C41" s="25">
        <v>0</v>
      </c>
      <c r="D41" s="15" t="s">
        <v>239</v>
      </c>
      <c r="E41" s="129"/>
      <c r="F41" s="129"/>
      <c r="G41" s="129"/>
    </row>
    <row r="42" spans="1:8" x14ac:dyDescent="0.25">
      <c r="B42" s="15" t="s">
        <v>92</v>
      </c>
      <c r="C42" s="25">
        <v>2</v>
      </c>
      <c r="D42" s="15" t="s">
        <v>238</v>
      </c>
      <c r="F42" s="129"/>
      <c r="G42" s="129"/>
    </row>
    <row r="43" spans="1:8" ht="5.0999999999999996" customHeight="1" x14ac:dyDescent="0.25">
      <c r="C43" s="15"/>
      <c r="D43" s="15"/>
      <c r="E43" s="15"/>
      <c r="F43" s="15"/>
      <c r="G43" s="15"/>
    </row>
    <row r="44" spans="1:8" x14ac:dyDescent="0.25">
      <c r="B44" s="138" t="s">
        <v>235</v>
      </c>
      <c r="C44" s="15"/>
      <c r="D44" s="15"/>
      <c r="E44" s="15"/>
      <c r="F44" s="15"/>
      <c r="G44" s="15"/>
    </row>
    <row r="45" spans="1:8" ht="5.0999999999999996" customHeight="1" x14ac:dyDescent="0.25">
      <c r="C45" s="15"/>
      <c r="D45" s="15"/>
      <c r="E45" s="15"/>
      <c r="F45" s="15"/>
      <c r="G45" s="15"/>
    </row>
    <row r="46" spans="1:8" x14ac:dyDescent="0.25">
      <c r="B46" s="7" t="s">
        <v>236</v>
      </c>
      <c r="F46" s="15"/>
      <c r="G46" s="15"/>
      <c r="H46" s="129"/>
    </row>
    <row r="47" spans="1:8" x14ac:dyDescent="0.25">
      <c r="B47" s="97">
        <v>0</v>
      </c>
      <c r="C47" s="25">
        <v>0</v>
      </c>
      <c r="D47" s="15" t="s">
        <v>244</v>
      </c>
      <c r="F47" s="15"/>
      <c r="G47" s="15"/>
      <c r="H47" s="15"/>
    </row>
    <row r="48" spans="1:8" x14ac:dyDescent="0.25">
      <c r="B48" s="139">
        <v>0.1</v>
      </c>
      <c r="C48" s="25">
        <v>1</v>
      </c>
      <c r="D48" s="15" t="s">
        <v>245</v>
      </c>
      <c r="F48" s="15"/>
      <c r="G48" s="15"/>
      <c r="H48" s="15"/>
    </row>
    <row r="49" spans="1:8" x14ac:dyDescent="0.25">
      <c r="B49" s="139">
        <v>0.2</v>
      </c>
      <c r="C49" s="25">
        <v>1</v>
      </c>
      <c r="D49" s="15" t="s">
        <v>246</v>
      </c>
      <c r="F49" s="15"/>
      <c r="G49" s="15"/>
      <c r="H49" s="7"/>
    </row>
    <row r="50" spans="1:8" x14ac:dyDescent="0.25">
      <c r="B50" s="139">
        <v>0.3</v>
      </c>
      <c r="C50" s="25">
        <v>2</v>
      </c>
      <c r="D50" s="15" t="s">
        <v>247</v>
      </c>
      <c r="F50" s="15"/>
      <c r="G50" s="15"/>
      <c r="H50" s="7"/>
    </row>
    <row r="51" spans="1:8" x14ac:dyDescent="0.25">
      <c r="B51" s="139">
        <v>0.4</v>
      </c>
      <c r="C51" s="25">
        <v>2</v>
      </c>
      <c r="D51" s="15" t="s">
        <v>248</v>
      </c>
      <c r="F51" s="129"/>
      <c r="G51" s="15"/>
      <c r="H51" s="7"/>
    </row>
    <row r="52" spans="1:8" x14ac:dyDescent="0.25">
      <c r="B52" s="139">
        <v>0.5</v>
      </c>
      <c r="C52" s="25">
        <v>4</v>
      </c>
      <c r="D52" s="15" t="s">
        <v>249</v>
      </c>
      <c r="F52" s="129"/>
      <c r="G52" s="15"/>
      <c r="H52" s="7"/>
    </row>
    <row r="53" spans="1:8" x14ac:dyDescent="0.25">
      <c r="B53" s="139">
        <v>0.6</v>
      </c>
      <c r="C53" s="25">
        <v>4</v>
      </c>
      <c r="D53" s="15" t="s">
        <v>250</v>
      </c>
      <c r="F53" s="129"/>
      <c r="G53" s="15"/>
      <c r="H53" s="7"/>
    </row>
    <row r="54" spans="1:8" x14ac:dyDescent="0.25">
      <c r="B54" s="139">
        <v>0.7</v>
      </c>
      <c r="C54" s="25">
        <v>5</v>
      </c>
      <c r="D54" s="15" t="s">
        <v>251</v>
      </c>
      <c r="F54" s="129"/>
      <c r="G54" s="15"/>
      <c r="H54" s="7"/>
    </row>
    <row r="55" spans="1:8" x14ac:dyDescent="0.25">
      <c r="B55" s="139">
        <v>0.8</v>
      </c>
      <c r="C55" s="25">
        <v>6</v>
      </c>
      <c r="D55" s="15" t="s">
        <v>252</v>
      </c>
      <c r="F55" s="129"/>
      <c r="G55" s="15"/>
      <c r="H55" s="7"/>
    </row>
    <row r="56" spans="1:8" x14ac:dyDescent="0.25">
      <c r="B56" s="139">
        <v>0.9</v>
      </c>
      <c r="C56" s="25">
        <v>9</v>
      </c>
      <c r="D56" s="15" t="s">
        <v>296</v>
      </c>
      <c r="F56" s="129"/>
      <c r="G56" s="15"/>
      <c r="H56" s="7"/>
    </row>
    <row r="57" spans="1:8" x14ac:dyDescent="0.25">
      <c r="B57" s="139">
        <v>1</v>
      </c>
      <c r="C57" s="25">
        <v>13</v>
      </c>
      <c r="D57" s="15" t="s">
        <v>297</v>
      </c>
      <c r="F57" s="15"/>
      <c r="G57" s="15"/>
      <c r="H57" s="7"/>
    </row>
    <row r="58" spans="1:8" x14ac:dyDescent="0.25">
      <c r="B58" s="7"/>
      <c r="F58" s="15"/>
      <c r="G58" s="15"/>
      <c r="H58" s="7"/>
    </row>
    <row r="59" spans="1:8" x14ac:dyDescent="0.25">
      <c r="B59" s="7"/>
      <c r="C59" s="15"/>
      <c r="D59" s="15"/>
      <c r="E59" s="15"/>
    </row>
    <row r="60" spans="1:8" x14ac:dyDescent="0.25">
      <c r="B60" s="15"/>
      <c r="C60" s="15"/>
      <c r="D60" s="15"/>
      <c r="E60" s="15"/>
      <c r="F60" s="15"/>
      <c r="G60" s="15"/>
    </row>
    <row r="61" spans="1:8" s="88" customFormat="1" x14ac:dyDescent="0.25">
      <c r="A61" s="85" t="s">
        <v>153</v>
      </c>
      <c r="B61" s="86" t="s">
        <v>134</v>
      </c>
      <c r="C61" s="87"/>
      <c r="D61" s="87"/>
      <c r="E61" s="87"/>
      <c r="F61" s="87"/>
      <c r="G61" s="87"/>
    </row>
    <row r="62" spans="1:8" x14ac:dyDescent="0.25">
      <c r="B62" s="15" t="s">
        <v>259</v>
      </c>
      <c r="C62" s="25">
        <v>0</v>
      </c>
      <c r="D62" s="15" t="s">
        <v>53</v>
      </c>
      <c r="E62" s="15"/>
      <c r="F62" s="15"/>
      <c r="G62" s="16"/>
    </row>
    <row r="63" spans="1:8" x14ac:dyDescent="0.25">
      <c r="B63" s="15" t="s">
        <v>260</v>
      </c>
      <c r="C63" s="25">
        <v>1</v>
      </c>
      <c r="D63" s="15" t="s">
        <v>205</v>
      </c>
      <c r="E63" s="15"/>
      <c r="F63" s="15"/>
      <c r="G63" s="15"/>
    </row>
    <row r="64" spans="1:8" x14ac:dyDescent="0.25">
      <c r="B64" s="15" t="s">
        <v>261</v>
      </c>
      <c r="C64" s="25">
        <v>2</v>
      </c>
      <c r="D64" s="15" t="s">
        <v>206</v>
      </c>
      <c r="E64" s="15"/>
      <c r="F64" s="15"/>
      <c r="G64" s="15"/>
    </row>
    <row r="65" spans="1:7" x14ac:dyDescent="0.25">
      <c r="B65" s="15" t="s">
        <v>262</v>
      </c>
      <c r="C65" s="25">
        <v>3</v>
      </c>
      <c r="D65" s="15" t="s">
        <v>209</v>
      </c>
      <c r="E65" s="15"/>
      <c r="F65" s="15"/>
      <c r="G65" s="15"/>
    </row>
    <row r="66" spans="1:7" x14ac:dyDescent="0.25">
      <c r="B66" s="15" t="s">
        <v>263</v>
      </c>
      <c r="C66" s="25">
        <v>4</v>
      </c>
      <c r="D66" s="15" t="s">
        <v>207</v>
      </c>
      <c r="E66" s="15"/>
      <c r="F66" s="15"/>
      <c r="G66" s="15"/>
    </row>
    <row r="67" spans="1:7" x14ac:dyDescent="0.25">
      <c r="B67" s="15" t="s">
        <v>264</v>
      </c>
      <c r="C67" s="25">
        <v>5</v>
      </c>
      <c r="D67" s="15" t="s">
        <v>208</v>
      </c>
      <c r="E67" s="15"/>
      <c r="F67" s="15"/>
      <c r="G67" s="15"/>
    </row>
    <row r="68" spans="1:7" x14ac:dyDescent="0.25">
      <c r="B68" s="15"/>
      <c r="C68" s="15"/>
      <c r="D68" s="15"/>
      <c r="E68" s="15"/>
      <c r="F68" s="15"/>
      <c r="G68" s="15"/>
    </row>
    <row r="69" spans="1:7" x14ac:dyDescent="0.25">
      <c r="B69" s="15"/>
      <c r="C69" s="15"/>
      <c r="D69" s="15"/>
      <c r="E69" s="15"/>
      <c r="F69" s="15"/>
      <c r="G69" s="15"/>
    </row>
    <row r="70" spans="1:7" s="88" customFormat="1" x14ac:dyDescent="0.25">
      <c r="A70" s="85" t="s">
        <v>154</v>
      </c>
      <c r="B70" s="86" t="s">
        <v>174</v>
      </c>
      <c r="C70" s="87"/>
      <c r="D70" s="87"/>
      <c r="E70" s="87"/>
      <c r="F70" s="87"/>
      <c r="G70" s="87"/>
    </row>
    <row r="71" spans="1:7" x14ac:dyDescent="0.25">
      <c r="B71" s="15" t="s">
        <v>58</v>
      </c>
      <c r="C71" s="25">
        <v>0</v>
      </c>
      <c r="D71" s="15" t="s">
        <v>112</v>
      </c>
      <c r="E71" s="15"/>
      <c r="F71" s="15"/>
      <c r="G71" s="15"/>
    </row>
    <row r="72" spans="1:7" x14ac:dyDescent="0.25">
      <c r="B72" s="15" t="s">
        <v>60</v>
      </c>
      <c r="C72" s="25">
        <v>2</v>
      </c>
      <c r="D72" s="15" t="s">
        <v>61</v>
      </c>
      <c r="E72" s="15"/>
      <c r="F72" s="15"/>
      <c r="G72" s="15"/>
    </row>
    <row r="73" spans="1:7" x14ac:dyDescent="0.25">
      <c r="B73" s="15" t="s">
        <v>62</v>
      </c>
      <c r="C73" s="25">
        <v>5</v>
      </c>
      <c r="D73" s="15" t="s">
        <v>63</v>
      </c>
      <c r="E73" s="15"/>
      <c r="F73" s="15"/>
      <c r="G73" s="15"/>
    </row>
    <row r="74" spans="1:7" x14ac:dyDescent="0.25">
      <c r="B74" s="15" t="s">
        <v>64</v>
      </c>
      <c r="C74" s="25">
        <v>7</v>
      </c>
      <c r="D74" s="15" t="s">
        <v>65</v>
      </c>
      <c r="E74" s="15"/>
      <c r="F74" s="15"/>
      <c r="G74" s="15"/>
    </row>
    <row r="75" spans="1:7" x14ac:dyDescent="0.25">
      <c r="B75" s="15" t="s">
        <v>66</v>
      </c>
      <c r="C75" s="25">
        <v>10</v>
      </c>
      <c r="D75" s="15" t="s">
        <v>67</v>
      </c>
      <c r="E75" s="15"/>
      <c r="F75" s="15"/>
      <c r="G75" s="15"/>
    </row>
    <row r="76" spans="1:7" x14ac:dyDescent="0.25">
      <c r="B76" s="129"/>
      <c r="C76" s="130"/>
      <c r="D76" s="129"/>
      <c r="E76" s="129"/>
      <c r="F76" s="129"/>
      <c r="G76" s="129"/>
    </row>
    <row r="77" spans="1:7" x14ac:dyDescent="0.25">
      <c r="B77" s="129"/>
      <c r="C77" s="130"/>
      <c r="D77" s="129"/>
      <c r="E77" s="129"/>
      <c r="F77" s="129"/>
      <c r="G77" s="129"/>
    </row>
    <row r="78" spans="1:7" s="88" customFormat="1" x14ac:dyDescent="0.25">
      <c r="A78" s="85" t="s">
        <v>155</v>
      </c>
      <c r="B78" s="86" t="s">
        <v>178</v>
      </c>
      <c r="C78" s="87"/>
      <c r="D78" s="87"/>
      <c r="E78" s="87"/>
      <c r="F78" s="87"/>
      <c r="G78" s="87"/>
    </row>
    <row r="79" spans="1:7" x14ac:dyDescent="0.25">
      <c r="B79" s="15" t="s">
        <v>258</v>
      </c>
      <c r="C79" s="25">
        <v>0</v>
      </c>
      <c r="D79" s="15" t="s">
        <v>59</v>
      </c>
      <c r="E79" s="15"/>
      <c r="F79" s="15"/>
      <c r="G79" s="15"/>
    </row>
    <row r="80" spans="1:7" x14ac:dyDescent="0.25">
      <c r="B80" s="15" t="s">
        <v>93</v>
      </c>
      <c r="C80" s="25">
        <v>0</v>
      </c>
      <c r="D80" s="15" t="s">
        <v>68</v>
      </c>
      <c r="E80" s="15"/>
      <c r="F80" s="15"/>
      <c r="G80" s="15"/>
    </row>
    <row r="81" spans="1:7" x14ac:dyDescent="0.25">
      <c r="B81" s="15" t="s">
        <v>92</v>
      </c>
      <c r="C81" s="25">
        <v>15</v>
      </c>
      <c r="D81" s="15" t="s">
        <v>211</v>
      </c>
      <c r="E81" s="15"/>
      <c r="F81" s="15"/>
      <c r="G81" s="15"/>
    </row>
    <row r="82" spans="1:7" x14ac:dyDescent="0.25">
      <c r="B82" s="15"/>
      <c r="C82" s="15"/>
      <c r="D82" s="15"/>
      <c r="E82" s="15"/>
      <c r="F82" s="15"/>
      <c r="G82" s="15"/>
    </row>
    <row r="83" spans="1:7" x14ac:dyDescent="0.25">
      <c r="B83" s="15"/>
      <c r="C83" s="15"/>
      <c r="D83" s="15"/>
      <c r="E83" s="15"/>
      <c r="F83" s="15"/>
      <c r="G83" s="15"/>
    </row>
    <row r="84" spans="1:7" s="88" customFormat="1" x14ac:dyDescent="0.25">
      <c r="A84" s="85" t="s">
        <v>156</v>
      </c>
      <c r="B84" s="86" t="s">
        <v>256</v>
      </c>
      <c r="C84" s="87"/>
      <c r="D84" s="87"/>
      <c r="E84" s="87"/>
      <c r="F84" s="87"/>
      <c r="G84" s="87"/>
    </row>
    <row r="85" spans="1:7" x14ac:dyDescent="0.25">
      <c r="B85" s="15" t="s">
        <v>258</v>
      </c>
      <c r="C85" s="25">
        <v>0</v>
      </c>
      <c r="D85" s="15" t="s">
        <v>59</v>
      </c>
      <c r="E85" s="15"/>
      <c r="F85" s="15"/>
      <c r="G85" s="15"/>
    </row>
    <row r="86" spans="1:7" x14ac:dyDescent="0.25">
      <c r="B86" s="7" t="s">
        <v>253</v>
      </c>
      <c r="C86" s="25">
        <v>0</v>
      </c>
      <c r="D86" s="7" t="s">
        <v>294</v>
      </c>
      <c r="E86" s="15"/>
      <c r="F86" s="15"/>
      <c r="G86" s="15"/>
    </row>
    <row r="87" spans="1:7" x14ac:dyDescent="0.25">
      <c r="B87" s="7" t="s">
        <v>289</v>
      </c>
      <c r="C87" s="25">
        <v>1</v>
      </c>
      <c r="D87" s="7" t="s">
        <v>290</v>
      </c>
      <c r="E87" s="15"/>
      <c r="F87" s="15"/>
      <c r="G87" s="15"/>
    </row>
    <row r="88" spans="1:7" x14ac:dyDescent="0.25">
      <c r="B88" s="7" t="s">
        <v>254</v>
      </c>
      <c r="C88" s="25">
        <v>2</v>
      </c>
      <c r="D88" s="141" t="s">
        <v>265</v>
      </c>
      <c r="E88" s="15"/>
      <c r="F88" s="15"/>
      <c r="G88" s="15"/>
    </row>
    <row r="89" spans="1:7" x14ac:dyDescent="0.25">
      <c r="B89" s="7" t="s">
        <v>291</v>
      </c>
      <c r="C89" s="25">
        <v>5</v>
      </c>
      <c r="D89" s="141" t="s">
        <v>266</v>
      </c>
      <c r="E89" s="15"/>
      <c r="F89" s="15"/>
      <c r="G89" s="15"/>
    </row>
    <row r="90" spans="1:7" x14ac:dyDescent="0.25">
      <c r="B90" s="7" t="s">
        <v>293</v>
      </c>
      <c r="C90" s="25">
        <v>10</v>
      </c>
      <c r="D90" s="141" t="s">
        <v>267</v>
      </c>
      <c r="E90" s="15"/>
      <c r="F90" s="15"/>
      <c r="G90" s="15"/>
    </row>
    <row r="91" spans="1:7" x14ac:dyDescent="0.25">
      <c r="B91" s="7" t="s">
        <v>292</v>
      </c>
      <c r="C91" s="25">
        <v>15</v>
      </c>
      <c r="D91" s="141" t="s">
        <v>268</v>
      </c>
      <c r="E91" s="15"/>
      <c r="F91" s="15"/>
      <c r="G91" s="15"/>
    </row>
    <row r="92" spans="1:7" x14ac:dyDescent="0.25">
      <c r="B92" s="129"/>
      <c r="C92" s="130"/>
      <c r="D92" s="129"/>
      <c r="E92" s="129"/>
      <c r="F92" s="129"/>
      <c r="G92" s="129"/>
    </row>
    <row r="93" spans="1:7" x14ac:dyDescent="0.25">
      <c r="B93" s="15"/>
      <c r="C93" s="15"/>
      <c r="D93" s="15"/>
      <c r="E93" s="15"/>
      <c r="F93" s="15"/>
      <c r="G93" s="15"/>
    </row>
    <row r="94" spans="1:7" s="88" customFormat="1" x14ac:dyDescent="0.25">
      <c r="A94" s="85" t="s">
        <v>157</v>
      </c>
      <c r="B94" s="86" t="s">
        <v>175</v>
      </c>
      <c r="C94" s="87"/>
      <c r="D94" s="87"/>
      <c r="E94" s="87"/>
      <c r="F94" s="87"/>
      <c r="G94" s="87"/>
    </row>
    <row r="95" spans="1:7" x14ac:dyDescent="0.25">
      <c r="B95" s="15" t="s">
        <v>269</v>
      </c>
      <c r="C95" s="25">
        <v>0</v>
      </c>
      <c r="D95" s="15" t="s">
        <v>55</v>
      </c>
      <c r="E95" s="15"/>
      <c r="F95" s="15"/>
      <c r="G95" s="15"/>
    </row>
    <row r="96" spans="1:7" x14ac:dyDescent="0.25">
      <c r="B96" s="15" t="s">
        <v>270</v>
      </c>
      <c r="C96" s="25">
        <v>2</v>
      </c>
      <c r="D96" s="15" t="s">
        <v>56</v>
      </c>
      <c r="E96" s="15"/>
      <c r="F96" s="15"/>
      <c r="G96" s="15"/>
    </row>
    <row r="97" spans="1:7" x14ac:dyDescent="0.25">
      <c r="B97" s="15" t="s">
        <v>271</v>
      </c>
      <c r="C97" s="25">
        <v>3</v>
      </c>
      <c r="D97" s="15" t="s">
        <v>214</v>
      </c>
      <c r="E97" s="15"/>
      <c r="F97" s="15"/>
      <c r="G97" s="15"/>
    </row>
    <row r="98" spans="1:7" x14ac:dyDescent="0.25">
      <c r="B98" s="15" t="s">
        <v>272</v>
      </c>
      <c r="C98" s="25">
        <v>5</v>
      </c>
      <c r="D98" s="15" t="s">
        <v>212</v>
      </c>
      <c r="E98" s="15"/>
      <c r="F98" s="15"/>
      <c r="G98" s="15"/>
    </row>
    <row r="99" spans="1:7" x14ac:dyDescent="0.25">
      <c r="B99" s="15" t="s">
        <v>273</v>
      </c>
      <c r="C99" s="25">
        <v>5</v>
      </c>
      <c r="D99" s="15" t="s">
        <v>213</v>
      </c>
      <c r="E99" s="15"/>
      <c r="F99" s="15"/>
      <c r="G99" s="15"/>
    </row>
    <row r="100" spans="1:7" x14ac:dyDescent="0.25">
      <c r="B100" s="15"/>
      <c r="C100" s="15"/>
      <c r="D100" s="15"/>
      <c r="E100" s="15"/>
      <c r="F100" s="15"/>
      <c r="G100" s="15"/>
    </row>
    <row r="101" spans="1:7" x14ac:dyDescent="0.25">
      <c r="B101" s="15"/>
      <c r="C101" s="15"/>
      <c r="D101" s="15"/>
      <c r="E101" s="15"/>
      <c r="F101" s="15"/>
      <c r="G101" s="15"/>
    </row>
    <row r="102" spans="1:7" s="88" customFormat="1" x14ac:dyDescent="0.25">
      <c r="A102" s="85" t="s">
        <v>158</v>
      </c>
      <c r="B102" s="86" t="s">
        <v>180</v>
      </c>
      <c r="C102" s="87"/>
      <c r="D102" s="87"/>
      <c r="E102" s="87"/>
      <c r="F102" s="87"/>
      <c r="G102" s="87"/>
    </row>
    <row r="103" spans="1:7" x14ac:dyDescent="0.25">
      <c r="B103" s="15" t="s">
        <v>274</v>
      </c>
      <c r="C103" s="25">
        <v>0</v>
      </c>
      <c r="D103" s="7" t="s">
        <v>307</v>
      </c>
      <c r="E103" s="15"/>
      <c r="F103" s="15"/>
      <c r="G103" s="15"/>
    </row>
    <row r="104" spans="1:7" x14ac:dyDescent="0.25">
      <c r="B104" s="15" t="s">
        <v>299</v>
      </c>
      <c r="C104" s="25">
        <v>2</v>
      </c>
      <c r="D104" s="7" t="s">
        <v>308</v>
      </c>
      <c r="E104" s="15"/>
      <c r="F104" s="15"/>
      <c r="G104" s="15"/>
    </row>
    <row r="105" spans="1:7" x14ac:dyDescent="0.25">
      <c r="B105" s="7" t="s">
        <v>302</v>
      </c>
      <c r="C105" s="25">
        <v>2</v>
      </c>
      <c r="D105" s="7" t="s">
        <v>309</v>
      </c>
      <c r="E105" s="15"/>
      <c r="F105" s="15"/>
      <c r="G105" s="15"/>
    </row>
    <row r="106" spans="1:7" x14ac:dyDescent="0.25">
      <c r="B106" s="7" t="s">
        <v>305</v>
      </c>
      <c r="C106" s="25">
        <v>2</v>
      </c>
      <c r="D106" s="7" t="s">
        <v>310</v>
      </c>
      <c r="E106" s="15"/>
      <c r="F106" s="15"/>
      <c r="G106" s="15"/>
    </row>
    <row r="107" spans="1:7" x14ac:dyDescent="0.25">
      <c r="B107" s="7" t="s">
        <v>303</v>
      </c>
      <c r="C107" s="25">
        <v>2</v>
      </c>
      <c r="D107" s="7" t="s">
        <v>311</v>
      </c>
      <c r="E107" s="15"/>
      <c r="F107" s="15"/>
      <c r="G107" s="15"/>
    </row>
    <row r="108" spans="1:7" x14ac:dyDescent="0.25">
      <c r="B108" s="7" t="s">
        <v>306</v>
      </c>
      <c r="C108" s="25">
        <v>2</v>
      </c>
      <c r="D108" s="7" t="s">
        <v>312</v>
      </c>
      <c r="E108" s="15"/>
      <c r="F108" s="15"/>
      <c r="G108" s="15"/>
    </row>
    <row r="109" spans="1:7" x14ac:dyDescent="0.25">
      <c r="B109" s="7" t="s">
        <v>300</v>
      </c>
      <c r="C109" s="25">
        <v>4</v>
      </c>
      <c r="D109" s="7" t="s">
        <v>313</v>
      </c>
      <c r="E109" s="15"/>
      <c r="F109" s="15"/>
      <c r="G109" s="15"/>
    </row>
    <row r="110" spans="1:7" x14ac:dyDescent="0.25">
      <c r="B110" s="7" t="s">
        <v>301</v>
      </c>
      <c r="C110" s="25">
        <v>6</v>
      </c>
      <c r="D110" s="7" t="s">
        <v>314</v>
      </c>
      <c r="E110" s="15"/>
      <c r="F110" s="15"/>
      <c r="G110" s="15"/>
    </row>
    <row r="111" spans="1:7" x14ac:dyDescent="0.25">
      <c r="B111" s="7" t="s">
        <v>304</v>
      </c>
      <c r="C111" s="25">
        <v>8</v>
      </c>
      <c r="D111" s="7" t="s">
        <v>315</v>
      </c>
      <c r="E111" s="15"/>
      <c r="F111" s="15"/>
      <c r="G111" s="15"/>
    </row>
    <row r="112" spans="1:7" x14ac:dyDescent="0.25">
      <c r="B112" s="15" t="s">
        <v>298</v>
      </c>
      <c r="C112" s="25">
        <v>10</v>
      </c>
      <c r="D112" s="7" t="s">
        <v>316</v>
      </c>
      <c r="E112" s="15"/>
      <c r="F112" s="15"/>
      <c r="G112" s="15"/>
    </row>
    <row r="113" spans="1:7" x14ac:dyDescent="0.25">
      <c r="C113" s="15"/>
      <c r="D113" s="15"/>
      <c r="E113" s="15"/>
      <c r="F113" s="15"/>
      <c r="G113" s="15"/>
    </row>
    <row r="114" spans="1:7" x14ac:dyDescent="0.25">
      <c r="B114" s="15"/>
      <c r="C114" s="15"/>
      <c r="D114" s="15"/>
      <c r="E114" s="15"/>
      <c r="F114" s="15"/>
      <c r="G114" s="15"/>
    </row>
    <row r="115" spans="1:7" s="88" customFormat="1" x14ac:dyDescent="0.25">
      <c r="A115" s="85" t="s">
        <v>183</v>
      </c>
      <c r="B115" s="86" t="s">
        <v>171</v>
      </c>
      <c r="C115" s="87"/>
      <c r="D115" s="87"/>
      <c r="E115" s="87"/>
      <c r="F115" s="87"/>
      <c r="G115" s="87"/>
    </row>
    <row r="116" spans="1:7" x14ac:dyDescent="0.25">
      <c r="B116" s="15" t="s">
        <v>274</v>
      </c>
      <c r="C116" s="25">
        <v>0</v>
      </c>
      <c r="D116" s="15"/>
      <c r="E116" s="15"/>
      <c r="F116" s="15"/>
      <c r="G116" s="15"/>
    </row>
    <row r="117" spans="1:7" x14ac:dyDescent="0.25">
      <c r="B117" s="15" t="s">
        <v>275</v>
      </c>
      <c r="C117" s="25">
        <v>5</v>
      </c>
      <c r="D117" s="15" t="s">
        <v>69</v>
      </c>
      <c r="E117" s="15"/>
      <c r="F117" s="15"/>
      <c r="G117" s="15"/>
    </row>
    <row r="118" spans="1:7" x14ac:dyDescent="0.25">
      <c r="B118" s="15" t="s">
        <v>276</v>
      </c>
      <c r="C118" s="25">
        <v>5</v>
      </c>
      <c r="D118" s="15" t="s">
        <v>70</v>
      </c>
      <c r="E118" s="15"/>
      <c r="F118" s="15"/>
      <c r="G118" s="15"/>
    </row>
    <row r="119" spans="1:7" x14ac:dyDescent="0.25">
      <c r="B119" s="15" t="s">
        <v>277</v>
      </c>
      <c r="C119" s="25">
        <v>5</v>
      </c>
      <c r="D119" s="15" t="s">
        <v>71</v>
      </c>
      <c r="E119" s="15"/>
      <c r="F119" s="15"/>
      <c r="G119" s="15"/>
    </row>
    <row r="120" spans="1:7" x14ac:dyDescent="0.25">
      <c r="B120" s="15" t="s">
        <v>278</v>
      </c>
      <c r="C120" s="25">
        <v>5</v>
      </c>
      <c r="D120" s="15" t="s">
        <v>72</v>
      </c>
      <c r="E120" s="15"/>
      <c r="F120" s="15"/>
      <c r="G120" s="15"/>
    </row>
    <row r="121" spans="1:7" x14ac:dyDescent="0.25">
      <c r="B121" s="15" t="s">
        <v>279</v>
      </c>
      <c r="C121" s="25">
        <v>5</v>
      </c>
      <c r="D121" s="15" t="s">
        <v>73</v>
      </c>
      <c r="E121" s="15"/>
      <c r="F121" s="15"/>
      <c r="G121" s="15"/>
    </row>
    <row r="122" spans="1:7" x14ac:dyDescent="0.25">
      <c r="B122" s="15"/>
      <c r="D122" s="15"/>
      <c r="E122" s="15"/>
      <c r="F122" s="15"/>
      <c r="G122" s="15"/>
    </row>
    <row r="123" spans="1:7" x14ac:dyDescent="0.25">
      <c r="B123" s="15"/>
      <c r="C123" s="15"/>
      <c r="D123" s="15"/>
      <c r="E123" s="15"/>
      <c r="F123" s="15"/>
      <c r="G123" s="15"/>
    </row>
    <row r="124" spans="1:7" s="88" customFormat="1" x14ac:dyDescent="0.25">
      <c r="A124" s="85" t="s">
        <v>184</v>
      </c>
      <c r="B124" s="86" t="s">
        <v>165</v>
      </c>
      <c r="C124" s="87"/>
      <c r="D124" s="87"/>
      <c r="E124" s="87"/>
      <c r="F124" s="87"/>
      <c r="G124" s="87"/>
    </row>
    <row r="125" spans="1:7" x14ac:dyDescent="0.25">
      <c r="B125" s="15" t="s">
        <v>280</v>
      </c>
      <c r="C125" s="25">
        <v>0</v>
      </c>
      <c r="D125" s="15" t="s">
        <v>116</v>
      </c>
      <c r="E125" s="15"/>
      <c r="F125" s="15"/>
      <c r="G125" s="15"/>
    </row>
    <row r="126" spans="1:7" x14ac:dyDescent="0.25">
      <c r="B126" s="15" t="s">
        <v>281</v>
      </c>
      <c r="C126" s="25">
        <v>6</v>
      </c>
      <c r="D126" s="15" t="s">
        <v>117</v>
      </c>
      <c r="E126" s="15"/>
      <c r="F126" s="15"/>
      <c r="G126" s="15"/>
    </row>
    <row r="127" spans="1:7" x14ac:dyDescent="0.25">
      <c r="B127" s="15" t="s">
        <v>282</v>
      </c>
      <c r="C127" s="25">
        <v>8</v>
      </c>
      <c r="D127" s="15" t="s">
        <v>118</v>
      </c>
      <c r="E127" s="15"/>
      <c r="F127" s="15"/>
      <c r="G127" s="15"/>
    </row>
    <row r="128" spans="1:7" x14ac:dyDescent="0.25">
      <c r="B128" s="15" t="s">
        <v>283</v>
      </c>
      <c r="C128" s="25">
        <v>12</v>
      </c>
      <c r="D128" s="15" t="s">
        <v>215</v>
      </c>
      <c r="E128" s="15"/>
      <c r="F128" s="15"/>
      <c r="G128" s="15"/>
    </row>
    <row r="129" spans="1:7" x14ac:dyDescent="0.25">
      <c r="B129" s="15" t="s">
        <v>284</v>
      </c>
      <c r="C129" s="25">
        <v>15</v>
      </c>
      <c r="D129" s="15" t="s">
        <v>216</v>
      </c>
      <c r="E129" s="15"/>
      <c r="F129" s="15"/>
      <c r="G129" s="15"/>
    </row>
    <row r="130" spans="1:7" x14ac:dyDescent="0.25">
      <c r="B130" s="15"/>
      <c r="C130" s="130"/>
      <c r="D130" s="15"/>
      <c r="E130" s="15"/>
      <c r="F130" s="15"/>
      <c r="G130" s="15"/>
    </row>
    <row r="131" spans="1:7" x14ac:dyDescent="0.25">
      <c r="B131" s="15"/>
      <c r="D131" s="15"/>
      <c r="E131" s="15"/>
      <c r="F131" s="15"/>
      <c r="G131" s="15"/>
    </row>
    <row r="132" spans="1:7" s="88" customFormat="1" x14ac:dyDescent="0.25">
      <c r="A132" s="85" t="s">
        <v>185</v>
      </c>
      <c r="B132" s="86" t="s">
        <v>163</v>
      </c>
      <c r="C132" s="87"/>
      <c r="D132" s="87"/>
      <c r="E132" s="87"/>
      <c r="F132" s="87"/>
      <c r="G132" s="87"/>
    </row>
    <row r="133" spans="1:7" x14ac:dyDescent="0.25">
      <c r="B133" s="15" t="s">
        <v>274</v>
      </c>
      <c r="C133" s="25">
        <v>0</v>
      </c>
      <c r="D133" s="15" t="s">
        <v>59</v>
      </c>
      <c r="E133" s="15"/>
      <c r="F133" s="15"/>
      <c r="G133" s="15"/>
    </row>
    <row r="134" spans="1:7" x14ac:dyDescent="0.25">
      <c r="B134" s="15" t="s">
        <v>285</v>
      </c>
      <c r="C134" s="25">
        <v>4</v>
      </c>
      <c r="D134" s="15" t="s">
        <v>74</v>
      </c>
      <c r="E134" s="17"/>
      <c r="F134" s="16"/>
      <c r="G134" s="17"/>
    </row>
    <row r="135" spans="1:7" x14ac:dyDescent="0.25">
      <c r="B135" s="15" t="s">
        <v>286</v>
      </c>
      <c r="C135" s="25">
        <v>6</v>
      </c>
      <c r="D135" s="15" t="s">
        <v>125</v>
      </c>
      <c r="E135" s="17"/>
      <c r="F135" s="17"/>
      <c r="G135" s="16"/>
    </row>
    <row r="136" spans="1:7" x14ac:dyDescent="0.25">
      <c r="B136" s="15" t="s">
        <v>287</v>
      </c>
      <c r="C136" s="25">
        <v>10</v>
      </c>
      <c r="D136" s="15" t="s">
        <v>126</v>
      </c>
      <c r="E136" s="17"/>
      <c r="F136" s="17"/>
      <c r="G136" s="17"/>
    </row>
    <row r="137" spans="1:7" x14ac:dyDescent="0.25">
      <c r="B137" s="15" t="s">
        <v>288</v>
      </c>
      <c r="C137" s="25">
        <v>10</v>
      </c>
      <c r="D137" s="15" t="s">
        <v>75</v>
      </c>
      <c r="E137" s="15"/>
      <c r="F137" s="15"/>
      <c r="G137" s="15"/>
    </row>
    <row r="138" spans="1:7" x14ac:dyDescent="0.25">
      <c r="B138" s="15"/>
      <c r="C138" s="15"/>
      <c r="D138" s="15"/>
      <c r="E138" s="15"/>
      <c r="F138" s="15"/>
      <c r="G138" s="15"/>
    </row>
    <row r="139" spans="1:7" x14ac:dyDescent="0.25">
      <c r="B139" s="15"/>
      <c r="C139" s="15"/>
      <c r="D139" s="15"/>
      <c r="E139" s="15"/>
      <c r="F139" s="15"/>
      <c r="G139" s="15"/>
    </row>
    <row r="140" spans="1:7" s="88" customFormat="1" x14ac:dyDescent="0.25">
      <c r="A140" s="85" t="s">
        <v>186</v>
      </c>
      <c r="B140" s="86" t="s">
        <v>168</v>
      </c>
      <c r="C140" s="87"/>
      <c r="D140" s="87"/>
      <c r="E140" s="87"/>
      <c r="F140" s="87"/>
      <c r="G140" s="87"/>
    </row>
    <row r="141" spans="1:7" x14ac:dyDescent="0.25">
      <c r="B141" s="15" t="s">
        <v>52</v>
      </c>
      <c r="C141" s="15"/>
      <c r="D141" s="15"/>
      <c r="E141" s="15"/>
      <c r="F141" s="15"/>
      <c r="G141" s="15"/>
    </row>
  </sheetData>
  <pageMargins left="0.7" right="0.7" top="0.75" bottom="0.75" header="0.3" footer="0.3"/>
  <pageSetup orientation="portrait" horizontalDpi="4294967293"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28"/>
  <sheetViews>
    <sheetView zoomScale="85" zoomScaleNormal="85" zoomScalePageLayoutView="85" workbookViewId="0">
      <selection activeCell="G12" sqref="G12"/>
    </sheetView>
  </sheetViews>
  <sheetFormatPr baseColWidth="10" defaultColWidth="11.42578125" defaultRowHeight="12.75" x14ac:dyDescent="0.2"/>
  <cols>
    <col min="1" max="1" width="60.28515625" style="36" bestFit="1" customWidth="1"/>
    <col min="2" max="16384" width="11.42578125" style="36"/>
  </cols>
  <sheetData>
    <row r="1" spans="1:15" ht="17.25" x14ac:dyDescent="0.3">
      <c r="A1" s="134" t="s">
        <v>218</v>
      </c>
      <c r="B1" s="37"/>
      <c r="C1" s="37"/>
      <c r="D1" s="37" t="s">
        <v>101</v>
      </c>
      <c r="E1" s="37"/>
      <c r="F1" s="37"/>
      <c r="G1" s="37"/>
      <c r="H1" s="37"/>
      <c r="I1" s="37"/>
      <c r="J1" s="37"/>
      <c r="K1" s="37"/>
      <c r="L1" s="37"/>
      <c r="M1" s="37"/>
      <c r="N1" s="37"/>
      <c r="O1" s="38"/>
    </row>
    <row r="2" spans="1:15" ht="15" x14ac:dyDescent="0.25">
      <c r="A2" s="39"/>
      <c r="B2" s="40"/>
      <c r="C2" s="40"/>
      <c r="D2" s="41">
        <v>0</v>
      </c>
      <c r="E2" s="41">
        <v>0.1</v>
      </c>
      <c r="F2" s="41">
        <v>0.2</v>
      </c>
      <c r="G2" s="41">
        <v>0.3</v>
      </c>
      <c r="H2" s="41">
        <v>0.4</v>
      </c>
      <c r="I2" s="41">
        <v>0.5</v>
      </c>
      <c r="J2" s="41">
        <v>0.6</v>
      </c>
      <c r="K2" s="41">
        <v>0.7</v>
      </c>
      <c r="L2" s="41">
        <v>0.8</v>
      </c>
      <c r="M2" s="41">
        <v>0.9</v>
      </c>
      <c r="N2" s="42">
        <v>1</v>
      </c>
      <c r="O2" s="43"/>
    </row>
    <row r="3" spans="1:15" ht="15" x14ac:dyDescent="0.25">
      <c r="A3" s="39"/>
      <c r="B3" s="40" t="s">
        <v>102</v>
      </c>
      <c r="C3" s="41">
        <v>0</v>
      </c>
      <c r="D3" s="44">
        <v>0</v>
      </c>
      <c r="E3" s="44">
        <v>1</v>
      </c>
      <c r="F3" s="44">
        <v>2</v>
      </c>
      <c r="G3" s="44">
        <v>2</v>
      </c>
      <c r="H3" s="44">
        <v>2</v>
      </c>
      <c r="I3" s="44">
        <v>4</v>
      </c>
      <c r="J3" s="44">
        <v>4</v>
      </c>
      <c r="K3" s="44">
        <v>4</v>
      </c>
      <c r="L3" s="44">
        <v>6</v>
      </c>
      <c r="M3" s="44">
        <v>6</v>
      </c>
      <c r="N3" s="44">
        <v>10</v>
      </c>
      <c r="O3" s="43"/>
    </row>
    <row r="4" spans="1:15" ht="15" x14ac:dyDescent="0.25">
      <c r="A4" s="39"/>
      <c r="B4" s="40"/>
      <c r="C4" s="41">
        <v>0.1</v>
      </c>
      <c r="D4" s="44">
        <v>1</v>
      </c>
      <c r="E4" s="44">
        <v>1</v>
      </c>
      <c r="F4" s="44">
        <v>3</v>
      </c>
      <c r="G4" s="44">
        <v>3</v>
      </c>
      <c r="H4" s="44">
        <v>3</v>
      </c>
      <c r="I4" s="44">
        <v>5</v>
      </c>
      <c r="J4" s="44">
        <v>5</v>
      </c>
      <c r="K4" s="44">
        <v>5</v>
      </c>
      <c r="L4" s="44">
        <v>7</v>
      </c>
      <c r="M4" s="44">
        <v>7</v>
      </c>
      <c r="N4" s="44"/>
      <c r="O4" s="43"/>
    </row>
    <row r="5" spans="1:15" ht="15" x14ac:dyDescent="0.25">
      <c r="A5" s="39"/>
      <c r="B5" s="40"/>
      <c r="C5" s="41">
        <v>0.2</v>
      </c>
      <c r="D5" s="44">
        <v>2</v>
      </c>
      <c r="E5" s="44">
        <v>2</v>
      </c>
      <c r="F5" s="44">
        <v>4</v>
      </c>
      <c r="G5" s="44">
        <v>4</v>
      </c>
      <c r="H5" s="44">
        <v>4</v>
      </c>
      <c r="I5" s="44">
        <v>6</v>
      </c>
      <c r="J5" s="44">
        <v>6</v>
      </c>
      <c r="K5" s="44">
        <v>6</v>
      </c>
      <c r="L5" s="44">
        <v>8</v>
      </c>
      <c r="M5" s="44"/>
      <c r="N5" s="44"/>
      <c r="O5" s="43"/>
    </row>
    <row r="6" spans="1:15" ht="15" x14ac:dyDescent="0.25">
      <c r="A6" s="39"/>
      <c r="B6" s="40"/>
      <c r="C6" s="41">
        <v>0.3</v>
      </c>
      <c r="D6" s="44">
        <v>3</v>
      </c>
      <c r="E6" s="44">
        <v>3</v>
      </c>
      <c r="F6" s="44">
        <v>5</v>
      </c>
      <c r="G6" s="44">
        <v>5</v>
      </c>
      <c r="H6" s="44">
        <v>5</v>
      </c>
      <c r="I6" s="44">
        <v>7</v>
      </c>
      <c r="J6" s="44">
        <v>7</v>
      </c>
      <c r="K6" s="44">
        <v>7</v>
      </c>
      <c r="L6" s="44"/>
      <c r="M6" s="44"/>
      <c r="N6" s="44"/>
      <c r="O6" s="43"/>
    </row>
    <row r="7" spans="1:15" ht="15" x14ac:dyDescent="0.25">
      <c r="A7" s="39"/>
      <c r="B7" s="40"/>
      <c r="C7" s="41">
        <v>0.4</v>
      </c>
      <c r="D7" s="44">
        <v>4</v>
      </c>
      <c r="E7" s="44">
        <v>4</v>
      </c>
      <c r="F7" s="44">
        <v>6</v>
      </c>
      <c r="G7" s="44">
        <v>6</v>
      </c>
      <c r="H7" s="44">
        <v>6</v>
      </c>
      <c r="I7" s="44">
        <v>8</v>
      </c>
      <c r="J7" s="44">
        <v>8</v>
      </c>
      <c r="K7" s="44"/>
      <c r="L7" s="44"/>
      <c r="M7" s="44"/>
      <c r="N7" s="44"/>
      <c r="O7" s="43"/>
    </row>
    <row r="8" spans="1:15" ht="15" x14ac:dyDescent="0.25">
      <c r="A8" s="39"/>
      <c r="B8" s="40"/>
      <c r="C8" s="41">
        <v>0.5</v>
      </c>
      <c r="D8" s="44">
        <v>5</v>
      </c>
      <c r="E8" s="44">
        <v>5</v>
      </c>
      <c r="F8" s="44">
        <v>7</v>
      </c>
      <c r="G8" s="44">
        <v>7</v>
      </c>
      <c r="H8" s="44">
        <v>7</v>
      </c>
      <c r="I8" s="44">
        <v>9</v>
      </c>
      <c r="J8" s="44"/>
      <c r="K8" s="44"/>
      <c r="L8" s="44"/>
      <c r="M8" s="44"/>
      <c r="N8" s="44"/>
      <c r="O8" s="43"/>
    </row>
    <row r="9" spans="1:15" ht="15" x14ac:dyDescent="0.25">
      <c r="A9" s="39"/>
      <c r="B9" s="40"/>
      <c r="C9" s="41">
        <v>0.6</v>
      </c>
      <c r="D9" s="44">
        <v>6</v>
      </c>
      <c r="E9" s="44">
        <v>6</v>
      </c>
      <c r="F9" s="44">
        <v>7</v>
      </c>
      <c r="G9" s="44">
        <v>7</v>
      </c>
      <c r="H9" s="44">
        <v>7</v>
      </c>
      <c r="I9" s="44"/>
      <c r="J9" s="44"/>
      <c r="K9" s="44"/>
      <c r="L9" s="44"/>
      <c r="M9" s="44"/>
      <c r="N9" s="44"/>
      <c r="O9" s="43"/>
    </row>
    <row r="10" spans="1:15" ht="15" x14ac:dyDescent="0.25">
      <c r="A10" s="39"/>
      <c r="B10" s="40"/>
      <c r="C10" s="41">
        <v>0.7</v>
      </c>
      <c r="D10" s="44">
        <v>8</v>
      </c>
      <c r="E10" s="44">
        <v>8</v>
      </c>
      <c r="F10" s="44">
        <v>9</v>
      </c>
      <c r="G10" s="44">
        <v>9</v>
      </c>
      <c r="H10" s="44"/>
      <c r="I10" s="44"/>
      <c r="J10" s="44"/>
      <c r="K10" s="44"/>
      <c r="L10" s="44"/>
      <c r="M10" s="44"/>
      <c r="N10" s="44"/>
      <c r="O10" s="43"/>
    </row>
    <row r="11" spans="1:15" ht="15" x14ac:dyDescent="0.25">
      <c r="A11" s="39"/>
      <c r="B11" s="40"/>
      <c r="C11" s="41">
        <v>0.8</v>
      </c>
      <c r="D11" s="44">
        <v>9</v>
      </c>
      <c r="E11" s="44">
        <v>9</v>
      </c>
      <c r="F11" s="44">
        <v>10</v>
      </c>
      <c r="G11" s="44"/>
      <c r="H11" s="44"/>
      <c r="I11" s="44"/>
      <c r="J11" s="44"/>
      <c r="K11" s="44"/>
      <c r="L11" s="44"/>
      <c r="M11" s="44"/>
      <c r="N11" s="44"/>
      <c r="O11" s="43"/>
    </row>
    <row r="12" spans="1:15" ht="15" x14ac:dyDescent="0.25">
      <c r="A12" s="39"/>
      <c r="B12" s="40"/>
      <c r="C12" s="41">
        <v>0.9</v>
      </c>
      <c r="D12" s="44">
        <v>10</v>
      </c>
      <c r="E12" s="44">
        <v>10</v>
      </c>
      <c r="F12" s="44"/>
      <c r="G12" s="44"/>
      <c r="H12" s="44"/>
      <c r="I12" s="44"/>
      <c r="J12" s="44"/>
      <c r="K12" s="44"/>
      <c r="L12" s="44"/>
      <c r="M12" s="44"/>
      <c r="N12" s="44"/>
      <c r="O12" s="43"/>
    </row>
    <row r="13" spans="1:15" ht="15" x14ac:dyDescent="0.25">
      <c r="A13" s="39"/>
      <c r="B13" s="40"/>
      <c r="C13" s="41">
        <v>1</v>
      </c>
      <c r="D13" s="44">
        <v>20</v>
      </c>
      <c r="E13" s="44"/>
      <c r="F13" s="44"/>
      <c r="G13" s="44"/>
      <c r="H13" s="44"/>
      <c r="I13" s="44"/>
      <c r="J13" s="44"/>
      <c r="K13" s="44"/>
      <c r="L13" s="44"/>
      <c r="M13" s="44"/>
      <c r="N13" s="44"/>
      <c r="O13" s="43"/>
    </row>
    <row r="14" spans="1:15" x14ac:dyDescent="0.2">
      <c r="A14" s="45"/>
      <c r="B14" s="46"/>
      <c r="C14" s="46"/>
      <c r="D14" s="46"/>
      <c r="E14" s="46"/>
      <c r="F14" s="46"/>
      <c r="G14" s="46"/>
      <c r="H14" s="46"/>
      <c r="I14" s="46"/>
      <c r="J14" s="46"/>
      <c r="K14" s="46"/>
      <c r="L14" s="46"/>
      <c r="M14" s="46"/>
      <c r="N14" s="46"/>
      <c r="O14" s="47"/>
    </row>
    <row r="15" spans="1:15" ht="17.25" x14ac:dyDescent="0.3">
      <c r="A15" s="134" t="s">
        <v>219</v>
      </c>
      <c r="B15" s="37"/>
      <c r="C15" s="37"/>
      <c r="D15" s="37" t="s">
        <v>101</v>
      </c>
      <c r="E15" s="37"/>
      <c r="F15" s="37"/>
      <c r="G15" s="37"/>
      <c r="H15" s="37"/>
      <c r="I15" s="37"/>
      <c r="J15" s="37"/>
      <c r="K15" s="37"/>
      <c r="L15" s="37"/>
      <c r="M15" s="37"/>
      <c r="N15" s="37"/>
      <c r="O15" s="38"/>
    </row>
    <row r="16" spans="1:15" ht="15" x14ac:dyDescent="0.25">
      <c r="A16" s="39"/>
      <c r="B16" s="40"/>
      <c r="C16" s="40"/>
      <c r="D16" s="41">
        <v>0</v>
      </c>
      <c r="E16" s="41">
        <v>0.1</v>
      </c>
      <c r="F16" s="41">
        <v>0.2</v>
      </c>
      <c r="G16" s="41">
        <v>0.3</v>
      </c>
      <c r="H16" s="41">
        <v>0.4</v>
      </c>
      <c r="I16" s="41">
        <v>0.5</v>
      </c>
      <c r="J16" s="41">
        <v>0.6</v>
      </c>
      <c r="K16" s="41">
        <v>0.7</v>
      </c>
      <c r="L16" s="41">
        <v>0.8</v>
      </c>
      <c r="M16" s="41">
        <v>0.9</v>
      </c>
      <c r="N16" s="42">
        <v>1</v>
      </c>
      <c r="O16" s="43"/>
    </row>
    <row r="17" spans="1:15" ht="15" x14ac:dyDescent="0.25">
      <c r="A17" s="39"/>
      <c r="B17" s="40" t="s">
        <v>102</v>
      </c>
      <c r="C17" s="41">
        <v>0</v>
      </c>
      <c r="D17" s="40">
        <v>0</v>
      </c>
      <c r="E17" s="40">
        <v>0</v>
      </c>
      <c r="F17" s="40">
        <v>2</v>
      </c>
      <c r="G17" s="40">
        <v>2</v>
      </c>
      <c r="H17" s="40">
        <v>2</v>
      </c>
      <c r="I17" s="40">
        <v>4</v>
      </c>
      <c r="J17" s="40">
        <v>4</v>
      </c>
      <c r="K17" s="40">
        <v>4</v>
      </c>
      <c r="L17" s="40">
        <v>6</v>
      </c>
      <c r="M17" s="40">
        <v>6</v>
      </c>
      <c r="N17" s="40">
        <v>6</v>
      </c>
      <c r="O17" s="43"/>
    </row>
    <row r="18" spans="1:15" ht="15" x14ac:dyDescent="0.25">
      <c r="A18" s="39"/>
      <c r="B18" s="40"/>
      <c r="C18" s="41">
        <v>0.1</v>
      </c>
      <c r="D18" s="40">
        <v>2</v>
      </c>
      <c r="E18" s="40">
        <v>2</v>
      </c>
      <c r="F18" s="40">
        <v>4</v>
      </c>
      <c r="G18" s="40">
        <v>4</v>
      </c>
      <c r="H18" s="40">
        <v>4</v>
      </c>
      <c r="I18" s="40">
        <v>6</v>
      </c>
      <c r="J18" s="40">
        <v>6</v>
      </c>
      <c r="K18" s="40">
        <v>6</v>
      </c>
      <c r="L18" s="40">
        <v>8</v>
      </c>
      <c r="M18" s="40">
        <v>8</v>
      </c>
      <c r="N18" s="40"/>
      <c r="O18" s="43"/>
    </row>
    <row r="19" spans="1:15" ht="15" x14ac:dyDescent="0.25">
      <c r="A19" s="39"/>
      <c r="B19" s="40"/>
      <c r="C19" s="41">
        <v>0.2</v>
      </c>
      <c r="D19" s="40">
        <v>4</v>
      </c>
      <c r="E19" s="40">
        <v>4</v>
      </c>
      <c r="F19" s="40">
        <v>6</v>
      </c>
      <c r="G19" s="40">
        <v>6</v>
      </c>
      <c r="H19" s="40">
        <v>6</v>
      </c>
      <c r="I19" s="40">
        <v>8</v>
      </c>
      <c r="J19" s="40">
        <v>8</v>
      </c>
      <c r="K19" s="40">
        <v>8</v>
      </c>
      <c r="L19" s="40">
        <v>10</v>
      </c>
      <c r="M19" s="40"/>
      <c r="N19" s="40"/>
      <c r="O19" s="43"/>
    </row>
    <row r="20" spans="1:15" ht="15" x14ac:dyDescent="0.25">
      <c r="A20" s="39"/>
      <c r="B20" s="40"/>
      <c r="C20" s="41">
        <v>0.3</v>
      </c>
      <c r="D20" s="40">
        <v>6</v>
      </c>
      <c r="E20" s="40">
        <v>6</v>
      </c>
      <c r="F20" s="40">
        <v>8</v>
      </c>
      <c r="G20" s="40">
        <v>8</v>
      </c>
      <c r="H20" s="40">
        <v>8</v>
      </c>
      <c r="I20" s="40">
        <v>10</v>
      </c>
      <c r="J20" s="40">
        <v>10</v>
      </c>
      <c r="K20" s="40">
        <v>10</v>
      </c>
      <c r="L20" s="40"/>
      <c r="M20" s="40"/>
      <c r="N20" s="40"/>
      <c r="O20" s="43"/>
    </row>
    <row r="21" spans="1:15" ht="15" x14ac:dyDescent="0.25">
      <c r="A21" s="39"/>
      <c r="B21" s="40"/>
      <c r="C21" s="41">
        <v>0.4</v>
      </c>
      <c r="D21" s="40">
        <v>8</v>
      </c>
      <c r="E21" s="40">
        <v>8</v>
      </c>
      <c r="F21" s="40">
        <v>10</v>
      </c>
      <c r="G21" s="40">
        <v>10</v>
      </c>
      <c r="H21" s="40">
        <v>10</v>
      </c>
      <c r="I21" s="40">
        <v>10</v>
      </c>
      <c r="J21" s="40">
        <v>10</v>
      </c>
      <c r="K21" s="40"/>
      <c r="L21" s="40"/>
      <c r="M21" s="40"/>
      <c r="N21" s="40"/>
      <c r="O21" s="43"/>
    </row>
    <row r="22" spans="1:15" ht="15" x14ac:dyDescent="0.25">
      <c r="A22" s="39"/>
      <c r="B22" s="40"/>
      <c r="C22" s="41">
        <v>0.5</v>
      </c>
      <c r="D22" s="40">
        <v>10</v>
      </c>
      <c r="E22" s="40">
        <v>10</v>
      </c>
      <c r="F22" s="40">
        <v>10</v>
      </c>
      <c r="G22" s="40">
        <v>10</v>
      </c>
      <c r="H22" s="40">
        <v>10</v>
      </c>
      <c r="I22" s="40">
        <v>10</v>
      </c>
      <c r="J22" s="40"/>
      <c r="K22" s="40"/>
      <c r="L22" s="40"/>
      <c r="M22" s="40"/>
      <c r="N22" s="40"/>
      <c r="O22" s="43"/>
    </row>
    <row r="23" spans="1:15" ht="15" x14ac:dyDescent="0.25">
      <c r="A23" s="39"/>
      <c r="B23" s="40"/>
      <c r="C23" s="41">
        <v>0.6</v>
      </c>
      <c r="D23" s="40">
        <v>10</v>
      </c>
      <c r="E23" s="40">
        <v>10</v>
      </c>
      <c r="F23" s="40">
        <v>10</v>
      </c>
      <c r="G23" s="40">
        <v>10</v>
      </c>
      <c r="H23" s="40">
        <v>10</v>
      </c>
      <c r="I23" s="40"/>
      <c r="J23" s="40"/>
      <c r="K23" s="40"/>
      <c r="L23" s="40"/>
      <c r="M23" s="40"/>
      <c r="N23" s="40"/>
      <c r="O23" s="43"/>
    </row>
    <row r="24" spans="1:15" ht="15" x14ac:dyDescent="0.25">
      <c r="A24" s="39"/>
      <c r="B24" s="40"/>
      <c r="C24" s="41">
        <v>0.7</v>
      </c>
      <c r="D24" s="40">
        <v>10</v>
      </c>
      <c r="E24" s="40">
        <v>10</v>
      </c>
      <c r="F24" s="40">
        <v>10</v>
      </c>
      <c r="G24" s="40">
        <v>10</v>
      </c>
      <c r="H24" s="40"/>
      <c r="I24" s="40"/>
      <c r="J24" s="40"/>
      <c r="K24" s="40"/>
      <c r="L24" s="40"/>
      <c r="M24" s="40"/>
      <c r="N24" s="40"/>
      <c r="O24" s="43"/>
    </row>
    <row r="25" spans="1:15" ht="15" x14ac:dyDescent="0.25">
      <c r="A25" s="39"/>
      <c r="B25" s="40"/>
      <c r="C25" s="41">
        <v>0.8</v>
      </c>
      <c r="D25" s="40">
        <v>10</v>
      </c>
      <c r="E25" s="40">
        <v>10</v>
      </c>
      <c r="F25" s="40">
        <v>10</v>
      </c>
      <c r="G25" s="40"/>
      <c r="H25" s="40"/>
      <c r="I25" s="40"/>
      <c r="J25" s="40"/>
      <c r="K25" s="40"/>
      <c r="L25" s="40"/>
      <c r="M25" s="40"/>
      <c r="N25" s="40"/>
      <c r="O25" s="43"/>
    </row>
    <row r="26" spans="1:15" ht="15" x14ac:dyDescent="0.25">
      <c r="A26" s="39"/>
      <c r="B26" s="40"/>
      <c r="C26" s="41">
        <v>0.9</v>
      </c>
      <c r="D26" s="40">
        <v>10</v>
      </c>
      <c r="E26" s="40">
        <v>10</v>
      </c>
      <c r="F26" s="40"/>
      <c r="G26" s="40"/>
      <c r="H26" s="40"/>
      <c r="I26" s="40"/>
      <c r="J26" s="40"/>
      <c r="K26" s="40"/>
      <c r="L26" s="40"/>
      <c r="M26" s="40"/>
      <c r="N26" s="40"/>
      <c r="O26" s="43"/>
    </row>
    <row r="27" spans="1:15" ht="15" x14ac:dyDescent="0.25">
      <c r="A27" s="39"/>
      <c r="B27" s="40"/>
      <c r="C27" s="41">
        <v>1</v>
      </c>
      <c r="D27" s="40">
        <v>10</v>
      </c>
      <c r="E27" s="40"/>
      <c r="F27" s="40"/>
      <c r="G27" s="40"/>
      <c r="H27" s="40"/>
      <c r="I27" s="40"/>
      <c r="J27" s="40"/>
      <c r="K27" s="40"/>
      <c r="L27" s="40"/>
      <c r="M27" s="40"/>
      <c r="N27" s="40"/>
      <c r="O27" s="43"/>
    </row>
    <row r="28" spans="1:15" x14ac:dyDescent="0.2">
      <c r="A28" s="45"/>
      <c r="B28" s="46"/>
      <c r="C28" s="46"/>
      <c r="D28" s="46"/>
      <c r="E28" s="46"/>
      <c r="F28" s="46"/>
      <c r="G28" s="46"/>
      <c r="H28" s="46"/>
      <c r="I28" s="46"/>
      <c r="J28" s="46"/>
      <c r="K28" s="46"/>
      <c r="L28" s="46"/>
      <c r="M28" s="46"/>
      <c r="N28" s="46"/>
      <c r="O28" s="47"/>
    </row>
  </sheetData>
  <pageMargins left="0.75" right="0.75" top="1" bottom="1"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AE79"/>
  <sheetViews>
    <sheetView workbookViewId="0">
      <selection activeCell="B5" sqref="B5:C9"/>
    </sheetView>
  </sheetViews>
  <sheetFormatPr baseColWidth="10" defaultColWidth="10.85546875" defaultRowHeight="15" x14ac:dyDescent="0.25"/>
  <cols>
    <col min="1" max="1" width="0.85546875" style="1" customWidth="1"/>
    <col min="2" max="2" width="2.85546875" style="5" customWidth="1"/>
    <col min="3" max="3" width="15.42578125" style="1" customWidth="1"/>
    <col min="4" max="4" width="14.85546875" style="1" bestFit="1" customWidth="1"/>
    <col min="5" max="5" width="0.85546875" style="1" customWidth="1"/>
    <col min="6" max="6" width="54.42578125" style="1" customWidth="1"/>
    <col min="7" max="7" width="0.85546875" style="3" customWidth="1"/>
    <col min="8" max="8" width="13.140625" style="1" customWidth="1"/>
    <col min="9" max="9" width="37.7109375" style="1" bestFit="1" customWidth="1"/>
    <col min="10" max="11" width="0.85546875" style="1" customWidth="1"/>
    <col min="12" max="12" width="8.85546875" style="1" customWidth="1"/>
    <col min="13" max="13" width="9.42578125" style="1" bestFit="1" customWidth="1"/>
    <col min="14" max="14" width="0.85546875" style="1" customWidth="1"/>
    <col min="15" max="15" width="57" style="1" customWidth="1"/>
    <col min="16" max="16" width="9.85546875" style="1" customWidth="1"/>
    <col min="17" max="17" width="12" style="1" customWidth="1"/>
    <col min="18" max="18" width="7.42578125" style="1" customWidth="1"/>
    <col min="19" max="19" width="7.28515625" style="1" customWidth="1"/>
    <col min="20" max="20" width="8.85546875" style="1" customWidth="1"/>
    <col min="21" max="16384" width="10.85546875" style="1"/>
  </cols>
  <sheetData>
    <row r="1" spans="2:31" ht="5.0999999999999996" customHeight="1" x14ac:dyDescent="0.25"/>
    <row r="2" spans="2:31" s="2" customFormat="1" ht="21" x14ac:dyDescent="0.25">
      <c r="B2" s="297" t="s">
        <v>124</v>
      </c>
      <c r="C2" s="297"/>
      <c r="D2" s="297"/>
      <c r="E2" s="297"/>
      <c r="F2" s="297"/>
      <c r="G2" s="29"/>
      <c r="L2" s="14"/>
      <c r="M2" s="14"/>
      <c r="Y2" s="295" t="s">
        <v>25</v>
      </c>
      <c r="Z2" s="295"/>
      <c r="AA2" s="295"/>
      <c r="AB2" s="295"/>
      <c r="AC2" s="295"/>
      <c r="AD2" s="295"/>
      <c r="AE2" s="295"/>
    </row>
    <row r="3" spans="2:31" s="2" customFormat="1" x14ac:dyDescent="0.25">
      <c r="B3" s="20"/>
      <c r="C3" s="20"/>
      <c r="D3" s="20"/>
      <c r="E3" s="20"/>
      <c r="F3" s="20"/>
      <c r="G3" s="20"/>
      <c r="L3" s="14"/>
      <c r="M3" s="14"/>
      <c r="Y3" s="11"/>
      <c r="Z3" s="11"/>
      <c r="AA3" s="11"/>
      <c r="AB3" s="11"/>
      <c r="AC3" s="11"/>
      <c r="AD3" s="11"/>
      <c r="AE3" s="11"/>
    </row>
    <row r="4" spans="2:31" s="2" customFormat="1" ht="15.95" customHeight="1" x14ac:dyDescent="0.25">
      <c r="B4" s="296" t="s">
        <v>106</v>
      </c>
      <c r="C4" s="296"/>
      <c r="D4" s="296"/>
      <c r="E4" s="52"/>
      <c r="F4" s="14"/>
      <c r="G4" s="30"/>
      <c r="H4" s="21" t="s">
        <v>97</v>
      </c>
      <c r="L4" s="28" t="e">
        <f>L15+L19+L23+L27+L31+L35+L39+L43</f>
        <v>#N/A</v>
      </c>
      <c r="M4" s="27">
        <f>M15+M19+M23+M27+M31+M35+M39+M43</f>
        <v>63</v>
      </c>
      <c r="Y4" s="6" t="s">
        <v>11</v>
      </c>
      <c r="Z4" s="6" t="s">
        <v>0</v>
      </c>
      <c r="AA4" s="6" t="s">
        <v>27</v>
      </c>
      <c r="AB4" s="6" t="s">
        <v>12</v>
      </c>
      <c r="AC4" s="6" t="s">
        <v>13</v>
      </c>
      <c r="AD4" s="6" t="s">
        <v>14</v>
      </c>
      <c r="AE4" s="6" t="s">
        <v>26</v>
      </c>
    </row>
    <row r="5" spans="2:31" s="14" customFormat="1" ht="14.45" customHeight="1" x14ac:dyDescent="0.25">
      <c r="B5" s="286" t="s">
        <v>89</v>
      </c>
      <c r="C5" s="286"/>
      <c r="D5" s="69">
        <v>41848</v>
      </c>
      <c r="E5" s="53"/>
      <c r="F5" s="53"/>
      <c r="G5" s="22"/>
      <c r="H5" s="22" t="s">
        <v>85</v>
      </c>
      <c r="N5" s="9"/>
      <c r="O5" s="9"/>
      <c r="P5" s="9"/>
      <c r="Q5" s="9"/>
      <c r="R5" s="9"/>
      <c r="S5" s="9"/>
      <c r="T5" s="9"/>
    </row>
    <row r="6" spans="2:31" s="14" customFormat="1" ht="14.45" customHeight="1" x14ac:dyDescent="0.25">
      <c r="B6" s="286" t="s">
        <v>79</v>
      </c>
      <c r="C6" s="286"/>
      <c r="D6" s="69" t="s">
        <v>81</v>
      </c>
      <c r="E6" s="53"/>
      <c r="F6" s="53"/>
      <c r="G6" s="22"/>
      <c r="H6" s="22" t="s">
        <v>88</v>
      </c>
      <c r="L6" s="287" t="e">
        <f>L4/M4</f>
        <v>#N/A</v>
      </c>
      <c r="M6" s="287"/>
      <c r="N6" s="9"/>
      <c r="O6" s="9"/>
      <c r="P6" s="9"/>
      <c r="Q6" s="9"/>
      <c r="R6" s="9"/>
      <c r="S6" s="9"/>
      <c r="T6" s="9"/>
    </row>
    <row r="7" spans="2:31" s="14" customFormat="1" ht="14.45" customHeight="1" x14ac:dyDescent="0.25">
      <c r="B7" s="286" t="s">
        <v>78</v>
      </c>
      <c r="C7" s="286"/>
      <c r="D7" s="69" t="s">
        <v>82</v>
      </c>
      <c r="E7" s="53"/>
      <c r="F7" s="53"/>
      <c r="G7" s="22"/>
      <c r="H7" s="22" t="s">
        <v>86</v>
      </c>
      <c r="L7" s="287"/>
      <c r="M7" s="287"/>
      <c r="N7" s="9"/>
      <c r="O7" s="9"/>
      <c r="P7" s="9"/>
      <c r="Q7" s="9"/>
      <c r="R7" s="9"/>
      <c r="S7" s="9"/>
      <c r="T7" s="9"/>
    </row>
    <row r="8" spans="2:31" s="14" customFormat="1" ht="14.45" customHeight="1" x14ac:dyDescent="0.25">
      <c r="B8" s="286" t="s">
        <v>80</v>
      </c>
      <c r="C8" s="286"/>
      <c r="D8" s="69" t="s">
        <v>83</v>
      </c>
      <c r="E8" s="53"/>
      <c r="F8" s="53"/>
      <c r="G8" s="22"/>
      <c r="H8" s="22" t="s">
        <v>87</v>
      </c>
      <c r="L8" s="287"/>
      <c r="M8" s="287"/>
      <c r="N8" s="9"/>
      <c r="O8" s="9"/>
      <c r="P8" s="9"/>
      <c r="Q8" s="9"/>
      <c r="R8" s="9"/>
      <c r="S8" s="9"/>
      <c r="T8" s="9"/>
    </row>
    <row r="9" spans="2:31" s="14" customFormat="1" ht="14.45" customHeight="1" x14ac:dyDescent="0.25">
      <c r="B9" s="286" t="s">
        <v>84</v>
      </c>
      <c r="C9" s="286"/>
      <c r="D9" s="69"/>
      <c r="E9" s="53"/>
      <c r="F9" s="53"/>
      <c r="G9" s="23"/>
      <c r="H9" s="23"/>
      <c r="I9" s="7"/>
      <c r="J9" s="7"/>
      <c r="K9" s="7"/>
      <c r="N9" s="1"/>
      <c r="O9" s="1"/>
      <c r="P9" s="1"/>
      <c r="Q9" s="1"/>
      <c r="R9" s="1"/>
      <c r="S9" s="1"/>
      <c r="T9" s="1"/>
    </row>
    <row r="10" spans="2:31" s="2" customFormat="1" ht="15.75" thickBot="1" x14ac:dyDescent="0.3">
      <c r="B10" s="20"/>
      <c r="C10" s="20"/>
      <c r="D10" s="20"/>
      <c r="E10" s="20"/>
      <c r="F10" s="20"/>
      <c r="G10" s="20"/>
      <c r="I10" s="7"/>
      <c r="J10" s="7"/>
      <c r="K10" s="7"/>
      <c r="M10" s="7"/>
      <c r="N10" s="1"/>
      <c r="O10" s="1"/>
      <c r="P10" s="1"/>
      <c r="Q10" s="1"/>
      <c r="R10" s="1"/>
      <c r="S10" s="1"/>
      <c r="T10" s="1"/>
    </row>
    <row r="11" spans="2:31" s="2" customFormat="1" ht="15.95" customHeight="1" x14ac:dyDescent="0.25">
      <c r="B11" s="288" t="s">
        <v>137</v>
      </c>
      <c r="C11" s="289"/>
      <c r="D11" s="289"/>
      <c r="E11" s="289"/>
      <c r="F11" s="289"/>
      <c r="G11" s="289"/>
      <c r="H11" s="289"/>
      <c r="I11" s="289"/>
      <c r="J11" s="289"/>
      <c r="K11" s="289"/>
      <c r="L11" s="289"/>
      <c r="M11" s="289"/>
      <c r="N11" s="289"/>
      <c r="O11" s="290"/>
      <c r="P11" s="1"/>
      <c r="Q11" s="1"/>
      <c r="R11" s="1"/>
      <c r="S11" s="1"/>
      <c r="T11" s="1"/>
    </row>
    <row r="12" spans="2:31" s="2" customFormat="1" ht="15.95" customHeight="1" x14ac:dyDescent="0.25">
      <c r="B12" s="67"/>
      <c r="C12" s="68"/>
      <c r="D12" s="68"/>
      <c r="E12" s="68"/>
      <c r="F12" s="292" t="s">
        <v>131</v>
      </c>
      <c r="G12" s="293"/>
      <c r="H12" s="293"/>
      <c r="I12" s="293"/>
      <c r="J12" s="293"/>
      <c r="K12" s="293"/>
      <c r="L12" s="293"/>
      <c r="M12" s="293"/>
      <c r="N12" s="293"/>
      <c r="O12" s="294"/>
      <c r="P12" s="1"/>
      <c r="Q12" s="1"/>
      <c r="R12" s="1"/>
      <c r="S12" s="1"/>
      <c r="T12" s="1"/>
    </row>
    <row r="13" spans="2:31" s="4" customFormat="1" ht="14.1" customHeight="1" thickBot="1" x14ac:dyDescent="0.3">
      <c r="B13" s="62" t="s">
        <v>77</v>
      </c>
      <c r="C13" s="63" t="s">
        <v>40</v>
      </c>
      <c r="D13" s="291" t="s">
        <v>95</v>
      </c>
      <c r="E13" s="291"/>
      <c r="F13" s="64" t="s">
        <v>91</v>
      </c>
      <c r="G13" s="283" t="s">
        <v>76</v>
      </c>
      <c r="H13" s="284"/>
      <c r="I13" s="284"/>
      <c r="J13" s="285"/>
      <c r="K13" s="283" t="s">
        <v>32</v>
      </c>
      <c r="L13" s="285"/>
      <c r="M13" s="283" t="s">
        <v>90</v>
      </c>
      <c r="N13" s="285"/>
      <c r="O13" s="65" t="s">
        <v>96</v>
      </c>
      <c r="P13" s="1" t="s">
        <v>130</v>
      </c>
      <c r="Q13" s="1"/>
      <c r="R13" s="1"/>
      <c r="S13" s="1"/>
      <c r="T13" s="1"/>
    </row>
    <row r="14" spans="2:31" s="102" customFormat="1" ht="5.0999999999999996" customHeight="1" x14ac:dyDescent="0.25">
      <c r="B14" s="277"/>
      <c r="C14" s="280" t="s">
        <v>24</v>
      </c>
      <c r="D14" s="280" t="s">
        <v>128</v>
      </c>
      <c r="E14" s="280"/>
      <c r="F14" s="169" t="s">
        <v>98</v>
      </c>
      <c r="G14" s="99"/>
      <c r="H14" s="100"/>
      <c r="I14" s="100"/>
      <c r="J14" s="100"/>
      <c r="K14" s="118"/>
      <c r="L14" s="100"/>
      <c r="M14" s="100"/>
      <c r="N14" s="101"/>
      <c r="O14" s="272" t="s">
        <v>47</v>
      </c>
    </row>
    <row r="15" spans="2:31" s="102" customFormat="1" x14ac:dyDescent="0.25">
      <c r="B15" s="278"/>
      <c r="C15" s="281"/>
      <c r="D15" s="281"/>
      <c r="E15" s="281"/>
      <c r="F15" s="170"/>
      <c r="G15" s="103"/>
      <c r="H15" s="119">
        <v>0</v>
      </c>
      <c r="I15" s="120" t="s">
        <v>100</v>
      </c>
      <c r="J15" s="110"/>
      <c r="K15" s="121"/>
      <c r="L15" s="107">
        <f>VLOOKUP(H15,'4.Recycle Reuse Tables'!$C$3:$N$13,MATCH(H16,'4.Recycle Reuse Tables'!$D$2:$N$2,1)+1,FALSE)</f>
        <v>10</v>
      </c>
      <c r="M15" s="107">
        <v>20</v>
      </c>
      <c r="N15" s="108"/>
      <c r="O15" s="273"/>
      <c r="P15" s="102" t="s">
        <v>132</v>
      </c>
    </row>
    <row r="16" spans="2:31" s="102" customFormat="1" ht="14.45" customHeight="1" x14ac:dyDescent="0.25">
      <c r="B16" s="278"/>
      <c r="C16" s="281"/>
      <c r="D16" s="281"/>
      <c r="E16" s="281"/>
      <c r="F16" s="171" t="s">
        <v>3</v>
      </c>
      <c r="G16" s="109"/>
      <c r="H16" s="122">
        <v>1</v>
      </c>
      <c r="I16" s="120" t="s">
        <v>99</v>
      </c>
      <c r="J16" s="110"/>
      <c r="K16" s="121"/>
      <c r="L16" s="111"/>
      <c r="M16" s="111"/>
      <c r="N16" s="108"/>
      <c r="O16" s="273"/>
    </row>
    <row r="17" spans="2:15" s="102" customFormat="1" ht="25.35" customHeight="1" thickBot="1" x14ac:dyDescent="0.3">
      <c r="B17" s="279"/>
      <c r="C17" s="282"/>
      <c r="D17" s="282"/>
      <c r="E17" s="282"/>
      <c r="F17" s="172" t="s">
        <v>3</v>
      </c>
      <c r="G17" s="112"/>
      <c r="H17" s="123">
        <f>H15+H16</f>
        <v>1</v>
      </c>
      <c r="I17" s="124" t="s">
        <v>103</v>
      </c>
      <c r="J17" s="125"/>
      <c r="K17" s="126"/>
      <c r="L17" s="116"/>
      <c r="M17" s="116"/>
      <c r="N17" s="117"/>
      <c r="O17" s="274"/>
    </row>
    <row r="18" spans="2:15" s="102" customFormat="1" ht="5.0999999999999996" customHeight="1" x14ac:dyDescent="0.25">
      <c r="B18" s="277"/>
      <c r="C18" s="280" t="s">
        <v>24</v>
      </c>
      <c r="D18" s="280" t="s">
        <v>31</v>
      </c>
      <c r="E18" s="280"/>
      <c r="F18" s="169" t="s">
        <v>94</v>
      </c>
      <c r="G18" s="99"/>
      <c r="H18" s="100"/>
      <c r="I18" s="100"/>
      <c r="J18" s="101"/>
      <c r="K18" s="100"/>
      <c r="L18" s="100"/>
      <c r="M18" s="100"/>
      <c r="N18" s="101"/>
      <c r="O18" s="272" t="str">
        <f>VLOOKUP(H19,'3.Responses'!B13:$D$14,3,0)</f>
        <v>0 points where the bill of materials and substances is incomplete or does not cover all of the components within the product.</v>
      </c>
    </row>
    <row r="19" spans="2:15" s="102" customFormat="1" x14ac:dyDescent="0.25">
      <c r="B19" s="278"/>
      <c r="C19" s="281"/>
      <c r="D19" s="281"/>
      <c r="E19" s="281"/>
      <c r="F19" s="170"/>
      <c r="G19" s="103"/>
      <c r="H19" s="275" t="s">
        <v>93</v>
      </c>
      <c r="I19" s="276"/>
      <c r="J19" s="104"/>
      <c r="K19" s="105"/>
      <c r="L19" s="106">
        <f>VLOOKUP(H19,'3.Responses'!B13:$C$14,2,0)</f>
        <v>0</v>
      </c>
      <c r="M19" s="107">
        <v>2</v>
      </c>
      <c r="N19" s="108"/>
      <c r="O19" s="273"/>
    </row>
    <row r="20" spans="2:15" s="102" customFormat="1" x14ac:dyDescent="0.25">
      <c r="B20" s="278"/>
      <c r="C20" s="281"/>
      <c r="D20" s="281"/>
      <c r="E20" s="281"/>
      <c r="F20" s="171" t="s">
        <v>2</v>
      </c>
      <c r="G20" s="109"/>
      <c r="H20" s="110"/>
      <c r="I20" s="105"/>
      <c r="J20" s="104"/>
      <c r="K20" s="105"/>
      <c r="L20" s="111"/>
      <c r="M20" s="111"/>
      <c r="N20" s="108"/>
      <c r="O20" s="273"/>
    </row>
    <row r="21" spans="2:15" s="102" customFormat="1" ht="25.35" customHeight="1" thickBot="1" x14ac:dyDescent="0.3">
      <c r="B21" s="279"/>
      <c r="C21" s="282"/>
      <c r="D21" s="282"/>
      <c r="E21" s="282"/>
      <c r="F21" s="172"/>
      <c r="G21" s="112"/>
      <c r="H21" s="113" t="s">
        <v>177</v>
      </c>
      <c r="I21" s="114"/>
      <c r="J21" s="115"/>
      <c r="K21" s="114"/>
      <c r="L21" s="116"/>
      <c r="M21" s="116"/>
      <c r="N21" s="117"/>
      <c r="O21" s="274"/>
    </row>
    <row r="22" spans="2:15" s="102" customFormat="1" ht="5.0999999999999996" customHeight="1" x14ac:dyDescent="0.25">
      <c r="B22" s="277"/>
      <c r="C22" s="280" t="s">
        <v>24</v>
      </c>
      <c r="D22" s="280" t="s">
        <v>108</v>
      </c>
      <c r="E22" s="280"/>
      <c r="F22" s="169" t="s">
        <v>107</v>
      </c>
      <c r="G22" s="99"/>
      <c r="H22" s="100"/>
      <c r="I22" s="100"/>
      <c r="J22" s="101"/>
      <c r="K22" s="100"/>
      <c r="L22" s="100"/>
      <c r="M22" s="100"/>
      <c r="N22" s="101"/>
      <c r="O22" s="272" t="e">
        <f>VLOOKUP(H23,'3.Responses'!B62:$E$67,3,FALSE)</f>
        <v>#N/A</v>
      </c>
    </row>
    <row r="23" spans="2:15" s="102" customFormat="1" x14ac:dyDescent="0.25">
      <c r="B23" s="278"/>
      <c r="C23" s="281"/>
      <c r="D23" s="281"/>
      <c r="E23" s="281"/>
      <c r="F23" s="170"/>
      <c r="G23" s="103"/>
      <c r="H23" s="275" t="s">
        <v>54</v>
      </c>
      <c r="I23" s="276"/>
      <c r="J23" s="127"/>
      <c r="K23" s="105"/>
      <c r="L23" s="106" t="e">
        <f>VLOOKUP(H23,'3.Responses'!B62:$C$67,2,FALSE)</f>
        <v>#N/A</v>
      </c>
      <c r="M23" s="107">
        <v>3</v>
      </c>
      <c r="N23" s="108"/>
      <c r="O23" s="273"/>
    </row>
    <row r="24" spans="2:15" s="102" customFormat="1" x14ac:dyDescent="0.25">
      <c r="B24" s="278"/>
      <c r="C24" s="281"/>
      <c r="D24" s="281"/>
      <c r="E24" s="281"/>
      <c r="F24" s="171" t="s">
        <v>4</v>
      </c>
      <c r="G24" s="109"/>
      <c r="H24" s="110"/>
      <c r="I24" s="105"/>
      <c r="J24" s="104"/>
      <c r="K24" s="105"/>
      <c r="L24" s="111"/>
      <c r="M24" s="111"/>
      <c r="N24" s="108"/>
      <c r="O24" s="273"/>
    </row>
    <row r="25" spans="2:15" s="102" customFormat="1" ht="25.35" customHeight="1" thickBot="1" x14ac:dyDescent="0.3">
      <c r="B25" s="279"/>
      <c r="C25" s="282"/>
      <c r="D25" s="282"/>
      <c r="E25" s="282"/>
      <c r="F25" s="172"/>
      <c r="G25" s="112"/>
      <c r="H25" s="128"/>
      <c r="I25" s="114"/>
      <c r="J25" s="115"/>
      <c r="K25" s="114"/>
      <c r="L25" s="116"/>
      <c r="M25" s="116"/>
      <c r="N25" s="117"/>
      <c r="O25" s="274"/>
    </row>
    <row r="26" spans="2:15" s="102" customFormat="1" ht="5.0999999999999996" customHeight="1" x14ac:dyDescent="0.25">
      <c r="B26" s="277"/>
      <c r="C26" s="280" t="s">
        <v>23</v>
      </c>
      <c r="D26" s="280" t="s">
        <v>114</v>
      </c>
      <c r="E26" s="280"/>
      <c r="F26" s="169" t="s">
        <v>113</v>
      </c>
      <c r="G26" s="99"/>
      <c r="H26" s="100"/>
      <c r="I26" s="100"/>
      <c r="J26" s="101"/>
      <c r="K26" s="100"/>
      <c r="L26" s="100"/>
      <c r="M26" s="100"/>
      <c r="N26" s="101"/>
      <c r="O26" s="272" t="str">
        <f>VLOOKUP(H27,'3.Responses'!B79:$D$81,3,FALSE)</f>
        <v>0 points where a rental scheme is unavailable but is feasibly possible.</v>
      </c>
    </row>
    <row r="27" spans="2:15" s="102" customFormat="1" x14ac:dyDescent="0.25">
      <c r="B27" s="278"/>
      <c r="C27" s="281"/>
      <c r="D27" s="281"/>
      <c r="E27" s="281"/>
      <c r="F27" s="170"/>
      <c r="G27" s="103"/>
      <c r="H27" s="275" t="s">
        <v>49</v>
      </c>
      <c r="I27" s="276"/>
      <c r="J27" s="104"/>
      <c r="K27" s="105"/>
      <c r="L27" s="106">
        <f>VLOOKUP(H27,'3.Responses'!B79:$C$81,2,FALSE)</f>
        <v>0</v>
      </c>
      <c r="M27" s="107">
        <v>13</v>
      </c>
      <c r="N27" s="108"/>
      <c r="O27" s="273"/>
    </row>
    <row r="28" spans="2:15" s="102" customFormat="1" x14ac:dyDescent="0.25">
      <c r="B28" s="278"/>
      <c r="C28" s="281"/>
      <c r="D28" s="281"/>
      <c r="E28" s="281"/>
      <c r="F28" s="171" t="s">
        <v>7</v>
      </c>
      <c r="G28" s="109"/>
      <c r="H28" s="110"/>
      <c r="I28" s="105"/>
      <c r="J28" s="104"/>
      <c r="K28" s="105"/>
      <c r="L28" s="111"/>
      <c r="M28" s="111"/>
      <c r="N28" s="108"/>
      <c r="O28" s="273"/>
    </row>
    <row r="29" spans="2:15" s="102" customFormat="1" ht="25.35" customHeight="1" thickBot="1" x14ac:dyDescent="0.3">
      <c r="B29" s="279"/>
      <c r="C29" s="282"/>
      <c r="D29" s="282"/>
      <c r="E29" s="282"/>
      <c r="F29" s="172"/>
      <c r="G29" s="112"/>
      <c r="H29" s="128"/>
      <c r="I29" s="114"/>
      <c r="J29" s="115"/>
      <c r="K29" s="114"/>
      <c r="L29" s="116"/>
      <c r="M29" s="116"/>
      <c r="N29" s="117"/>
      <c r="O29" s="274"/>
    </row>
    <row r="30" spans="2:15" s="102" customFormat="1" ht="5.0999999999999996" customHeight="1" x14ac:dyDescent="0.25">
      <c r="B30" s="277"/>
      <c r="C30" s="280" t="s">
        <v>23</v>
      </c>
      <c r="D30" s="280" t="s">
        <v>15</v>
      </c>
      <c r="E30" s="280"/>
      <c r="F30" s="169" t="s">
        <v>111</v>
      </c>
      <c r="G30" s="99"/>
      <c r="H30" s="100"/>
      <c r="I30" s="100"/>
      <c r="J30" s="101"/>
      <c r="K30" s="100"/>
      <c r="L30" s="100"/>
      <c r="M30" s="100"/>
      <c r="N30" s="101"/>
      <c r="O30" s="272" t="str">
        <f>VLOOKUP(H31,'3.Responses'!B$71:$D75,3,FALSE)</f>
        <v>10 points where short term rental or a retailer's warranty of 10 years or longer is offered.</v>
      </c>
    </row>
    <row r="31" spans="2:15" s="102" customFormat="1" x14ac:dyDescent="0.25">
      <c r="B31" s="278"/>
      <c r="C31" s="281"/>
      <c r="D31" s="281"/>
      <c r="E31" s="281"/>
      <c r="F31" s="170"/>
      <c r="G31" s="103"/>
      <c r="H31" s="275" t="s">
        <v>66</v>
      </c>
      <c r="I31" s="276"/>
      <c r="J31" s="127"/>
      <c r="K31" s="105"/>
      <c r="L31" s="106">
        <f>VLOOKUP(H31,'3.Responses'!B$71:$C75,2,FALSE)</f>
        <v>10</v>
      </c>
      <c r="M31" s="107">
        <v>10</v>
      </c>
      <c r="N31" s="108"/>
      <c r="O31" s="273"/>
    </row>
    <row r="32" spans="2:15" s="102" customFormat="1" x14ac:dyDescent="0.25">
      <c r="B32" s="278"/>
      <c r="C32" s="281"/>
      <c r="D32" s="281"/>
      <c r="E32" s="281"/>
      <c r="F32" s="171" t="s">
        <v>6</v>
      </c>
      <c r="G32" s="109"/>
      <c r="H32" s="110"/>
      <c r="I32" s="105"/>
      <c r="J32" s="104"/>
      <c r="K32" s="105"/>
      <c r="L32" s="111"/>
      <c r="M32" s="111"/>
      <c r="N32" s="108"/>
      <c r="O32" s="273"/>
    </row>
    <row r="33" spans="2:20" s="102" customFormat="1" ht="25.35" customHeight="1" thickBot="1" x14ac:dyDescent="0.3">
      <c r="B33" s="279"/>
      <c r="C33" s="282"/>
      <c r="D33" s="282"/>
      <c r="E33" s="282"/>
      <c r="F33" s="172"/>
      <c r="G33" s="112"/>
      <c r="H33" s="128"/>
      <c r="I33" s="114"/>
      <c r="J33" s="115"/>
      <c r="K33" s="114"/>
      <c r="L33" s="116"/>
      <c r="M33" s="116"/>
      <c r="N33" s="117"/>
      <c r="O33" s="274"/>
    </row>
    <row r="34" spans="2:20" s="102" customFormat="1" ht="5.0999999999999996" customHeight="1" x14ac:dyDescent="0.25">
      <c r="B34" s="277"/>
      <c r="C34" s="280" t="s">
        <v>39</v>
      </c>
      <c r="D34" s="280" t="s">
        <v>110</v>
      </c>
      <c r="E34" s="280"/>
      <c r="F34" s="169" t="s">
        <v>109</v>
      </c>
      <c r="G34" s="99"/>
      <c r="H34" s="100"/>
      <c r="I34" s="100"/>
      <c r="J34" s="101"/>
      <c r="K34" s="100"/>
      <c r="L34" s="100"/>
      <c r="M34" s="100"/>
      <c r="N34" s="101"/>
      <c r="O34" s="272" t="str">
        <f>VLOOKUP(H35,'3.Responses'!$B$95:$D$99,3,FALSE)</f>
        <v>3 points where the product can be repaired by a specialist other than the manufacturer.</v>
      </c>
    </row>
    <row r="35" spans="2:20" s="102" customFormat="1" x14ac:dyDescent="0.25">
      <c r="B35" s="278"/>
      <c r="C35" s="281"/>
      <c r="D35" s="281"/>
      <c r="E35" s="281"/>
      <c r="F35" s="170"/>
      <c r="G35" s="103"/>
      <c r="H35" s="275" t="s">
        <v>57</v>
      </c>
      <c r="I35" s="276"/>
      <c r="J35" s="127"/>
      <c r="K35" s="105"/>
      <c r="L35" s="106">
        <f>VLOOKUP(H35,'3.Responses'!$B$95:$C$99,2,FALSE)</f>
        <v>3</v>
      </c>
      <c r="M35" s="107">
        <v>3</v>
      </c>
      <c r="N35" s="108"/>
      <c r="O35" s="273"/>
    </row>
    <row r="36" spans="2:20" s="102" customFormat="1" x14ac:dyDescent="0.25">
      <c r="B36" s="278"/>
      <c r="C36" s="281"/>
      <c r="D36" s="281"/>
      <c r="E36" s="281"/>
      <c r="F36" s="171" t="s">
        <v>5</v>
      </c>
      <c r="G36" s="109"/>
      <c r="H36" s="110"/>
      <c r="I36" s="105"/>
      <c r="J36" s="104"/>
      <c r="K36" s="105"/>
      <c r="L36" s="111"/>
      <c r="M36" s="111"/>
      <c r="N36" s="108"/>
      <c r="O36" s="273"/>
    </row>
    <row r="37" spans="2:20" s="102" customFormat="1" ht="25.35" customHeight="1" thickBot="1" x14ac:dyDescent="0.3">
      <c r="B37" s="279"/>
      <c r="C37" s="282"/>
      <c r="D37" s="282"/>
      <c r="E37" s="282"/>
      <c r="F37" s="172"/>
      <c r="G37" s="112"/>
      <c r="H37" s="128"/>
      <c r="I37" s="114"/>
      <c r="J37" s="115"/>
      <c r="K37" s="114"/>
      <c r="L37" s="116"/>
      <c r="M37" s="116"/>
      <c r="N37" s="117"/>
      <c r="O37" s="274"/>
    </row>
    <row r="38" spans="2:20" s="102" customFormat="1" ht="5.0999999999999996" customHeight="1" x14ac:dyDescent="0.25">
      <c r="B38" s="277"/>
      <c r="C38" s="280" t="s">
        <v>115</v>
      </c>
      <c r="D38" s="280" t="s">
        <v>45</v>
      </c>
      <c r="E38" s="280"/>
      <c r="F38" s="169" t="s">
        <v>120</v>
      </c>
      <c r="G38" s="99"/>
      <c r="H38" s="100"/>
      <c r="I38" s="100"/>
      <c r="J38" s="101"/>
      <c r="K38" s="100"/>
      <c r="L38" s="100"/>
      <c r="M38" s="100"/>
      <c r="N38" s="101"/>
      <c r="O38" s="272" t="str">
        <f>VLOOKUP(H39,'3.Responses'!B125:$D$129,3,FALSE)</f>
        <v>12 points where a retailer offers take-back schemes exists for any product of this type without incentive.</v>
      </c>
    </row>
    <row r="39" spans="2:20" s="102" customFormat="1" x14ac:dyDescent="0.25">
      <c r="B39" s="278"/>
      <c r="C39" s="281"/>
      <c r="D39" s="281"/>
      <c r="E39" s="281"/>
      <c r="F39" s="170"/>
      <c r="G39" s="103"/>
      <c r="H39" s="275" t="s">
        <v>121</v>
      </c>
      <c r="I39" s="276"/>
      <c r="J39" s="127"/>
      <c r="K39" s="105"/>
      <c r="L39" s="106">
        <f>VLOOKUP(H39,'3.Responses'!B125:$C$129,2,FALSE)</f>
        <v>12</v>
      </c>
      <c r="M39" s="107">
        <v>12</v>
      </c>
      <c r="N39" s="108"/>
      <c r="O39" s="273"/>
    </row>
    <row r="40" spans="2:20" s="102" customFormat="1" x14ac:dyDescent="0.25">
      <c r="B40" s="278"/>
      <c r="C40" s="281"/>
      <c r="D40" s="281"/>
      <c r="E40" s="281"/>
      <c r="F40" s="171" t="s">
        <v>9</v>
      </c>
      <c r="G40" s="109"/>
      <c r="H40" s="110"/>
      <c r="I40" s="105"/>
      <c r="J40" s="104"/>
      <c r="K40" s="105"/>
      <c r="L40" s="111"/>
      <c r="M40" s="111"/>
      <c r="N40" s="108"/>
      <c r="O40" s="273"/>
    </row>
    <row r="41" spans="2:20" s="102" customFormat="1" ht="25.35" customHeight="1" thickBot="1" x14ac:dyDescent="0.3">
      <c r="B41" s="279"/>
      <c r="C41" s="282"/>
      <c r="D41" s="282"/>
      <c r="E41" s="282"/>
      <c r="F41" s="172"/>
      <c r="G41" s="112"/>
      <c r="H41" s="128"/>
      <c r="I41" s="114"/>
      <c r="J41" s="115"/>
      <c r="K41" s="114"/>
      <c r="L41" s="116"/>
      <c r="M41" s="116"/>
      <c r="N41" s="117"/>
      <c r="O41" s="274"/>
    </row>
    <row r="42" spans="2:20" s="102" customFormat="1" ht="5.0999999999999996" customHeight="1" x14ac:dyDescent="0.25">
      <c r="B42" s="277"/>
      <c r="C42" s="280" t="s">
        <v>115</v>
      </c>
      <c r="D42" s="280" t="s">
        <v>16</v>
      </c>
      <c r="E42" s="280"/>
      <c r="F42" s="169" t="s">
        <v>119</v>
      </c>
      <c r="G42" s="99"/>
      <c r="H42" s="100"/>
      <c r="I42" s="100"/>
      <c r="J42" s="101"/>
      <c r="K42" s="100"/>
      <c r="L42" s="100"/>
      <c r="M42" s="100"/>
      <c r="N42" s="101"/>
      <c r="O42" s="272"/>
    </row>
    <row r="43" spans="2:20" s="102" customFormat="1" x14ac:dyDescent="0.25">
      <c r="B43" s="278"/>
      <c r="C43" s="281"/>
      <c r="D43" s="281"/>
      <c r="E43" s="281"/>
      <c r="F43" s="170"/>
      <c r="G43" s="103"/>
      <c r="H43" s="275"/>
      <c r="I43" s="276"/>
      <c r="J43" s="127"/>
      <c r="K43" s="105"/>
      <c r="L43" s="106"/>
      <c r="M43" s="107"/>
      <c r="N43" s="108"/>
      <c r="O43" s="273"/>
    </row>
    <row r="44" spans="2:20" s="102" customFormat="1" x14ac:dyDescent="0.25">
      <c r="B44" s="278"/>
      <c r="C44" s="281"/>
      <c r="D44" s="281"/>
      <c r="E44" s="281"/>
      <c r="F44" s="171" t="s">
        <v>10</v>
      </c>
      <c r="G44" s="109"/>
      <c r="H44" s="110"/>
      <c r="I44" s="105"/>
      <c r="J44" s="104"/>
      <c r="K44" s="105"/>
      <c r="L44" s="111"/>
      <c r="M44" s="111"/>
      <c r="N44" s="108"/>
      <c r="O44" s="273"/>
    </row>
    <row r="45" spans="2:20" s="102" customFormat="1" ht="25.35" customHeight="1" thickBot="1" x14ac:dyDescent="0.3">
      <c r="B45" s="279"/>
      <c r="C45" s="282"/>
      <c r="D45" s="282"/>
      <c r="E45" s="282"/>
      <c r="F45" s="172"/>
      <c r="G45" s="112"/>
      <c r="H45" s="128"/>
      <c r="I45" s="114"/>
      <c r="J45" s="115"/>
      <c r="K45" s="114"/>
      <c r="L45" s="116"/>
      <c r="M45" s="116"/>
      <c r="N45" s="117"/>
      <c r="O45" s="274"/>
    </row>
    <row r="46" spans="2:20" s="2" customFormat="1" x14ac:dyDescent="0.25">
      <c r="B46" s="20"/>
      <c r="C46" s="54"/>
      <c r="D46" s="20"/>
      <c r="E46" s="20"/>
      <c r="F46" s="20"/>
      <c r="G46" s="20"/>
      <c r="M46" s="7"/>
      <c r="N46" s="1"/>
      <c r="O46" s="1"/>
      <c r="P46" s="1"/>
      <c r="Q46" s="1"/>
      <c r="R46" s="1"/>
      <c r="S46" s="1"/>
      <c r="T46" s="1"/>
    </row>
    <row r="47" spans="2:20" s="2" customFormat="1" x14ac:dyDescent="0.25">
      <c r="B47" s="20"/>
      <c r="C47" s="54"/>
      <c r="D47" s="20"/>
      <c r="E47" s="20"/>
      <c r="F47" s="20"/>
      <c r="G47" s="20"/>
      <c r="M47" s="7"/>
      <c r="N47" s="1"/>
      <c r="O47" s="1"/>
      <c r="P47" s="1"/>
      <c r="Q47" s="1"/>
      <c r="R47" s="1"/>
      <c r="S47" s="1"/>
      <c r="T47" s="1"/>
    </row>
    <row r="48" spans="2:20" s="2" customFormat="1" x14ac:dyDescent="0.25">
      <c r="B48" s="20"/>
      <c r="C48" s="54"/>
      <c r="D48" s="20"/>
      <c r="E48" s="20"/>
      <c r="F48" s="20"/>
      <c r="G48" s="20"/>
      <c r="M48" s="7"/>
      <c r="N48" s="1"/>
      <c r="O48" s="1"/>
      <c r="P48" s="1"/>
      <c r="Q48" s="1"/>
      <c r="R48" s="1"/>
      <c r="S48" s="1"/>
      <c r="T48" s="1"/>
    </row>
    <row r="49" spans="2:20" s="2" customFormat="1" x14ac:dyDescent="0.25">
      <c r="B49" s="20"/>
      <c r="C49" s="54"/>
      <c r="D49" s="20"/>
      <c r="E49" s="20"/>
      <c r="F49" s="20"/>
      <c r="G49" s="20"/>
      <c r="M49" s="7"/>
      <c r="N49" s="1"/>
      <c r="O49" s="1"/>
      <c r="P49" s="1"/>
      <c r="Q49" s="1"/>
      <c r="R49" s="1"/>
      <c r="S49" s="1"/>
      <c r="T49" s="1"/>
    </row>
    <row r="50" spans="2:20" s="2" customFormat="1" x14ac:dyDescent="0.25">
      <c r="B50" s="20"/>
      <c r="C50" s="54"/>
      <c r="D50" s="20"/>
      <c r="E50" s="20"/>
      <c r="F50" s="20"/>
      <c r="G50" s="20"/>
      <c r="M50" s="7"/>
      <c r="N50" s="1"/>
      <c r="O50" s="1"/>
      <c r="P50" s="1"/>
      <c r="Q50" s="1"/>
      <c r="R50" s="1"/>
      <c r="S50" s="1"/>
      <c r="T50" s="1"/>
    </row>
    <row r="51" spans="2:20" s="2" customFormat="1" x14ac:dyDescent="0.25">
      <c r="B51" s="20"/>
      <c r="C51" s="54"/>
      <c r="D51" s="20"/>
      <c r="E51" s="20"/>
      <c r="F51" s="20"/>
      <c r="G51" s="20"/>
      <c r="M51" s="7"/>
      <c r="N51" s="1"/>
      <c r="O51" s="1"/>
      <c r="P51" s="1"/>
      <c r="Q51" s="1"/>
      <c r="R51" s="1"/>
      <c r="S51" s="1"/>
      <c r="T51" s="1"/>
    </row>
    <row r="52" spans="2:20" s="2" customFormat="1" x14ac:dyDescent="0.25">
      <c r="B52" s="20"/>
      <c r="C52" s="54"/>
      <c r="D52" s="20"/>
      <c r="E52" s="20"/>
      <c r="F52" s="20"/>
      <c r="G52" s="20"/>
      <c r="M52" s="7"/>
      <c r="N52" s="1"/>
      <c r="O52" s="1"/>
      <c r="P52" s="1"/>
      <c r="Q52" s="1"/>
      <c r="R52" s="1"/>
      <c r="S52" s="1"/>
      <c r="T52" s="1"/>
    </row>
    <row r="53" spans="2:20" s="2" customFormat="1" x14ac:dyDescent="0.25">
      <c r="B53" s="20"/>
      <c r="C53" s="54"/>
      <c r="D53" s="20"/>
      <c r="E53" s="20"/>
      <c r="F53" s="20"/>
      <c r="G53" s="20"/>
      <c r="M53" s="7"/>
      <c r="N53" s="1"/>
      <c r="O53" s="1"/>
      <c r="P53" s="1"/>
      <c r="Q53" s="1"/>
      <c r="R53" s="1"/>
      <c r="S53" s="1"/>
      <c r="T53" s="1"/>
    </row>
    <row r="54" spans="2:20" s="2" customFormat="1" x14ac:dyDescent="0.25">
      <c r="B54" s="20"/>
      <c r="C54" s="54"/>
      <c r="D54" s="20"/>
      <c r="E54" s="20"/>
      <c r="F54" s="20"/>
      <c r="G54" s="20"/>
      <c r="M54" s="7"/>
      <c r="N54" s="1"/>
      <c r="O54" s="1"/>
      <c r="P54" s="1"/>
      <c r="Q54" s="1"/>
      <c r="R54" s="1"/>
      <c r="S54" s="1"/>
      <c r="T54" s="1"/>
    </row>
    <row r="55" spans="2:20" x14ac:dyDescent="0.25">
      <c r="B55" s="18">
        <v>3</v>
      </c>
      <c r="C55" s="8" t="s">
        <v>24</v>
      </c>
      <c r="D55" s="8" t="s">
        <v>30</v>
      </c>
      <c r="F55" s="31" t="s">
        <v>42</v>
      </c>
      <c r="G55" s="24"/>
      <c r="H55" s="7" t="s">
        <v>47</v>
      </c>
      <c r="I55" s="7"/>
      <c r="J55" s="7"/>
      <c r="K55" s="7"/>
      <c r="L55" s="7"/>
      <c r="M55" s="7"/>
    </row>
    <row r="56" spans="2:20" x14ac:dyDescent="0.25">
      <c r="B56" s="18">
        <v>4</v>
      </c>
      <c r="C56" s="8"/>
      <c r="D56" s="51" t="s">
        <v>104</v>
      </c>
      <c r="F56" s="31"/>
      <c r="G56" s="24"/>
      <c r="H56" s="7"/>
      <c r="I56" s="7"/>
      <c r="J56" s="7"/>
      <c r="K56" s="7"/>
      <c r="L56" s="7"/>
      <c r="M56" s="7"/>
    </row>
    <row r="57" spans="2:20" x14ac:dyDescent="0.25">
      <c r="B57" s="18"/>
      <c r="C57" s="8"/>
      <c r="D57" s="51" t="s">
        <v>105</v>
      </c>
      <c r="F57" s="31"/>
      <c r="G57" s="24"/>
      <c r="H57" s="7"/>
      <c r="I57" s="7"/>
      <c r="J57" s="7"/>
      <c r="K57" s="7"/>
      <c r="L57" s="7"/>
      <c r="M57" s="7"/>
    </row>
    <row r="58" spans="2:20" x14ac:dyDescent="0.25">
      <c r="B58" s="18"/>
      <c r="C58" s="13" t="s">
        <v>24</v>
      </c>
      <c r="D58" s="13" t="s">
        <v>19</v>
      </c>
      <c r="F58" s="32"/>
      <c r="G58" s="24"/>
      <c r="H58" s="7"/>
      <c r="I58" s="7"/>
      <c r="J58" s="7"/>
      <c r="K58" s="7"/>
      <c r="L58" s="7"/>
      <c r="M58" s="7"/>
    </row>
    <row r="59" spans="2:20" x14ac:dyDescent="0.25">
      <c r="B59" s="18"/>
      <c r="C59" s="8" t="s">
        <v>24</v>
      </c>
      <c r="D59" s="8" t="s">
        <v>33</v>
      </c>
      <c r="F59" s="31"/>
      <c r="G59" s="24"/>
      <c r="H59" s="7"/>
      <c r="I59" s="7"/>
      <c r="J59" s="7"/>
      <c r="K59" s="7"/>
      <c r="L59" s="7"/>
      <c r="M59" s="7"/>
    </row>
    <row r="60" spans="2:20" x14ac:dyDescent="0.25">
      <c r="B60" s="18"/>
      <c r="C60" s="8" t="s">
        <v>24</v>
      </c>
      <c r="D60" s="8" t="s">
        <v>34</v>
      </c>
      <c r="F60" s="31"/>
      <c r="G60" s="24"/>
      <c r="H60" s="7"/>
      <c r="I60" s="7"/>
      <c r="J60" s="7"/>
      <c r="K60" s="7"/>
      <c r="L60" s="7"/>
      <c r="M60" s="7"/>
    </row>
    <row r="61" spans="2:20" x14ac:dyDescent="0.25">
      <c r="B61" s="18"/>
      <c r="C61" s="8" t="s">
        <v>24</v>
      </c>
      <c r="D61" s="8" t="s">
        <v>35</v>
      </c>
      <c r="F61" s="31" t="s">
        <v>36</v>
      </c>
      <c r="G61" s="24"/>
      <c r="H61" s="7"/>
      <c r="I61" s="7"/>
      <c r="J61" s="7"/>
      <c r="K61" s="7"/>
      <c r="L61" s="7"/>
      <c r="M61" s="7"/>
    </row>
    <row r="62" spans="2:20" x14ac:dyDescent="0.25">
      <c r="B62" s="18"/>
      <c r="C62" s="8" t="s">
        <v>24</v>
      </c>
      <c r="D62" s="8"/>
      <c r="F62" s="31" t="s">
        <v>37</v>
      </c>
      <c r="G62" s="24"/>
      <c r="H62" s="7"/>
      <c r="I62" s="7"/>
      <c r="J62" s="7"/>
      <c r="K62" s="7"/>
      <c r="L62" s="7"/>
      <c r="M62" s="7"/>
    </row>
    <row r="63" spans="2:20" x14ac:dyDescent="0.25">
      <c r="B63" s="18"/>
      <c r="C63" s="10" t="s">
        <v>24</v>
      </c>
      <c r="D63" s="10" t="s">
        <v>1</v>
      </c>
      <c r="F63" s="33" t="s">
        <v>46</v>
      </c>
      <c r="G63" s="24"/>
      <c r="H63" s="7" t="s">
        <v>48</v>
      </c>
      <c r="I63" s="7"/>
      <c r="J63" s="7"/>
      <c r="K63" s="7"/>
      <c r="L63" s="7"/>
      <c r="M63" s="7"/>
    </row>
    <row r="64" spans="2:20" x14ac:dyDescent="0.25">
      <c r="B64" s="18"/>
      <c r="C64" s="8" t="s">
        <v>24</v>
      </c>
      <c r="D64" s="8"/>
      <c r="F64" s="31"/>
      <c r="G64" s="24"/>
      <c r="H64" s="7"/>
      <c r="I64" s="7"/>
      <c r="J64" s="7"/>
      <c r="K64" s="7"/>
      <c r="L64" s="7"/>
      <c r="M64" s="7"/>
    </row>
    <row r="65" spans="2:13" x14ac:dyDescent="0.25">
      <c r="B65" s="18"/>
      <c r="C65" s="8" t="s">
        <v>24</v>
      </c>
      <c r="D65" s="8"/>
      <c r="F65" s="31"/>
      <c r="G65" s="24"/>
      <c r="H65" s="7"/>
      <c r="I65" s="7"/>
      <c r="J65" s="7"/>
      <c r="K65" s="7"/>
      <c r="L65" s="7"/>
      <c r="M65" s="7"/>
    </row>
    <row r="66" spans="2:13" x14ac:dyDescent="0.25">
      <c r="B66" s="18"/>
      <c r="C66" s="8" t="s">
        <v>24</v>
      </c>
      <c r="D66" s="8"/>
      <c r="F66" s="31"/>
      <c r="G66" s="24"/>
      <c r="H66" s="7"/>
      <c r="I66" s="7"/>
      <c r="J66" s="7"/>
      <c r="K66" s="7"/>
      <c r="L66" s="7"/>
      <c r="M66" s="7"/>
    </row>
    <row r="67" spans="2:13" x14ac:dyDescent="0.25">
      <c r="B67" s="18"/>
      <c r="G67" s="24"/>
      <c r="H67" s="7"/>
      <c r="I67" s="7"/>
      <c r="J67" s="7"/>
      <c r="K67" s="7"/>
      <c r="L67" s="7"/>
      <c r="M67" s="7"/>
    </row>
    <row r="68" spans="2:13" x14ac:dyDescent="0.25">
      <c r="B68" s="18"/>
      <c r="C68" s="8" t="s">
        <v>22</v>
      </c>
      <c r="D68" s="8"/>
      <c r="F68" s="31"/>
      <c r="G68" s="24"/>
      <c r="H68" s="7"/>
      <c r="I68" s="7"/>
      <c r="J68" s="7"/>
      <c r="K68" s="7"/>
      <c r="L68" s="7"/>
      <c r="M68" s="7"/>
    </row>
    <row r="69" spans="2:13" x14ac:dyDescent="0.25">
      <c r="B69" s="18"/>
      <c r="C69" s="8" t="s">
        <v>22</v>
      </c>
      <c r="D69" s="8" t="s">
        <v>41</v>
      </c>
      <c r="F69" s="31" t="s">
        <v>28</v>
      </c>
      <c r="G69" s="24"/>
      <c r="H69" s="7"/>
      <c r="I69" s="7"/>
      <c r="J69" s="7"/>
      <c r="K69" s="7"/>
      <c r="L69" s="7"/>
      <c r="M69" s="7"/>
    </row>
    <row r="70" spans="2:13" x14ac:dyDescent="0.25">
      <c r="B70" s="18"/>
      <c r="C70" s="8" t="s">
        <v>22</v>
      </c>
      <c r="D70" s="8"/>
      <c r="F70" s="31"/>
      <c r="G70" s="24"/>
      <c r="H70" s="7"/>
      <c r="I70" s="7"/>
      <c r="J70" s="7"/>
      <c r="K70" s="7"/>
      <c r="L70" s="7"/>
      <c r="M70" s="7"/>
    </row>
    <row r="71" spans="2:13" x14ac:dyDescent="0.25">
      <c r="B71" s="18"/>
      <c r="C71" s="8" t="s">
        <v>22</v>
      </c>
      <c r="D71" s="8"/>
      <c r="F71" s="31"/>
      <c r="G71" s="24"/>
      <c r="H71" s="7"/>
      <c r="I71" s="7"/>
      <c r="J71" s="7"/>
      <c r="K71" s="7"/>
      <c r="L71" s="7"/>
      <c r="M71" s="7"/>
    </row>
    <row r="72" spans="2:13" x14ac:dyDescent="0.25">
      <c r="B72" s="18"/>
      <c r="C72" s="8" t="s">
        <v>22</v>
      </c>
      <c r="D72" s="8"/>
      <c r="F72" s="31"/>
      <c r="G72" s="24"/>
      <c r="H72" s="7"/>
      <c r="I72" s="7"/>
      <c r="J72" s="7"/>
      <c r="K72" s="7"/>
      <c r="L72" s="7"/>
      <c r="M72" s="7"/>
    </row>
    <row r="73" spans="2:13" x14ac:dyDescent="0.25">
      <c r="B73" s="18"/>
      <c r="C73" s="12" t="s">
        <v>23</v>
      </c>
      <c r="D73" s="12" t="s">
        <v>21</v>
      </c>
      <c r="F73" s="34" t="s">
        <v>44</v>
      </c>
      <c r="G73" s="24"/>
      <c r="H73" s="7"/>
      <c r="I73" s="7"/>
      <c r="J73" s="7"/>
      <c r="K73" s="7"/>
      <c r="L73" s="7"/>
      <c r="M73" s="7"/>
    </row>
    <row r="74" spans="2:13" x14ac:dyDescent="0.25">
      <c r="B74" s="18"/>
      <c r="G74" s="24"/>
      <c r="H74" s="7"/>
      <c r="I74" s="7"/>
      <c r="J74" s="7"/>
      <c r="K74" s="7"/>
      <c r="L74" s="7"/>
      <c r="M74" s="7"/>
    </row>
    <row r="75" spans="2:13" x14ac:dyDescent="0.25">
      <c r="B75" s="18"/>
      <c r="C75" s="8" t="s">
        <v>23</v>
      </c>
      <c r="D75" s="8" t="s">
        <v>45</v>
      </c>
      <c r="F75" s="31"/>
      <c r="G75" s="24"/>
      <c r="H75" s="7"/>
      <c r="I75" s="7"/>
      <c r="J75" s="7"/>
      <c r="K75" s="7"/>
      <c r="M75" s="7"/>
    </row>
    <row r="76" spans="2:13" x14ac:dyDescent="0.25">
      <c r="B76" s="18"/>
      <c r="C76" s="8" t="s">
        <v>39</v>
      </c>
      <c r="D76" s="8" t="s">
        <v>43</v>
      </c>
      <c r="F76" s="31" t="s">
        <v>122</v>
      </c>
      <c r="G76" s="24"/>
      <c r="H76" s="7"/>
      <c r="I76" s="7"/>
      <c r="J76" s="7"/>
      <c r="K76" s="7"/>
      <c r="L76" s="7"/>
      <c r="M76" s="7"/>
    </row>
    <row r="77" spans="2:13" x14ac:dyDescent="0.25">
      <c r="B77" s="18"/>
      <c r="C77" s="8" t="s">
        <v>39</v>
      </c>
      <c r="D77" s="8"/>
      <c r="F77" s="31" t="s">
        <v>123</v>
      </c>
      <c r="G77" s="24"/>
      <c r="H77" s="7"/>
      <c r="I77" s="7"/>
      <c r="J77" s="7"/>
      <c r="K77" s="7"/>
      <c r="L77" s="7"/>
      <c r="M77" s="7"/>
    </row>
    <row r="78" spans="2:13" x14ac:dyDescent="0.25">
      <c r="B78" s="18"/>
      <c r="C78" s="8" t="s">
        <v>38</v>
      </c>
      <c r="D78" s="8" t="s">
        <v>29</v>
      </c>
      <c r="F78" s="31"/>
      <c r="G78" s="24"/>
      <c r="H78" s="7"/>
      <c r="I78" s="7"/>
      <c r="J78" s="7"/>
      <c r="K78" s="7"/>
      <c r="L78" s="7"/>
      <c r="M78" s="7"/>
    </row>
    <row r="79" spans="2:13" x14ac:dyDescent="0.25">
      <c r="G79" s="19"/>
      <c r="H79" s="7"/>
      <c r="I79" s="7"/>
      <c r="J79" s="7"/>
      <c r="K79" s="7"/>
      <c r="L79" s="7"/>
      <c r="M79" s="7"/>
    </row>
  </sheetData>
  <mergeCells count="70">
    <mergeCell ref="Y2:AE2"/>
    <mergeCell ref="B5:C5"/>
    <mergeCell ref="B6:C6"/>
    <mergeCell ref="B4:D4"/>
    <mergeCell ref="B2:F2"/>
    <mergeCell ref="D18:E21"/>
    <mergeCell ref="D14:E17"/>
    <mergeCell ref="B18:B21"/>
    <mergeCell ref="C18:C21"/>
    <mergeCell ref="F12:O12"/>
    <mergeCell ref="B7:C7"/>
    <mergeCell ref="B8:C8"/>
    <mergeCell ref="B9:C9"/>
    <mergeCell ref="F14:F15"/>
    <mergeCell ref="M13:N13"/>
    <mergeCell ref="K13:L13"/>
    <mergeCell ref="L6:M8"/>
    <mergeCell ref="B11:O11"/>
    <mergeCell ref="C14:C17"/>
    <mergeCell ref="B14:B17"/>
    <mergeCell ref="D13:E13"/>
    <mergeCell ref="F34:F35"/>
    <mergeCell ref="O34:O37"/>
    <mergeCell ref="H35:I35"/>
    <mergeCell ref="F36:F37"/>
    <mergeCell ref="F30:F31"/>
    <mergeCell ref="O30:O33"/>
    <mergeCell ref="B22:B25"/>
    <mergeCell ref="C22:C25"/>
    <mergeCell ref="D22:E25"/>
    <mergeCell ref="B34:B37"/>
    <mergeCell ref="C34:C37"/>
    <mergeCell ref="D34:E37"/>
    <mergeCell ref="F22:F23"/>
    <mergeCell ref="O22:O25"/>
    <mergeCell ref="F24:F25"/>
    <mergeCell ref="H23:I23"/>
    <mergeCell ref="G13:J13"/>
    <mergeCell ref="H19:I19"/>
    <mergeCell ref="O14:O17"/>
    <mergeCell ref="F20:F21"/>
    <mergeCell ref="F16:F17"/>
    <mergeCell ref="F18:F19"/>
    <mergeCell ref="O18:O21"/>
    <mergeCell ref="O26:O29"/>
    <mergeCell ref="F28:F29"/>
    <mergeCell ref="H27:I27"/>
    <mergeCell ref="B30:B33"/>
    <mergeCell ref="C30:C33"/>
    <mergeCell ref="D30:E33"/>
    <mergeCell ref="B26:B29"/>
    <mergeCell ref="C26:C29"/>
    <mergeCell ref="D26:E29"/>
    <mergeCell ref="F26:F27"/>
    <mergeCell ref="H31:I31"/>
    <mergeCell ref="F32:F33"/>
    <mergeCell ref="O38:O41"/>
    <mergeCell ref="H39:I39"/>
    <mergeCell ref="F40:F41"/>
    <mergeCell ref="B42:B45"/>
    <mergeCell ref="C42:C45"/>
    <mergeCell ref="D42:E45"/>
    <mergeCell ref="F42:F43"/>
    <mergeCell ref="O42:O45"/>
    <mergeCell ref="H43:I43"/>
    <mergeCell ref="F44:F45"/>
    <mergeCell ref="B38:B41"/>
    <mergeCell ref="C38:C41"/>
    <mergeCell ref="D38:E41"/>
    <mergeCell ref="F38:F39"/>
  </mergeCells>
  <pageMargins left="0.7" right="0.7" top="0.75" bottom="0.75" header="0.3" footer="0.3"/>
  <pageSetup orientation="portrait" horizontalDpi="4294967293" verticalDpi="0"/>
  <legacyDrawing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'4.Recycle Reuse Tables'!$C$3:$C$13</xm:f>
          </x14:formula1>
          <xm:sqref>H15</xm:sqref>
        </x14:dataValidation>
        <x14:dataValidation type="list" allowBlank="1" showInputMessage="1" showErrorMessage="1">
          <x14:formula1>
            <xm:f>'4.Recycle Reuse Tables'!$D$2:$N$2</xm:f>
          </x14:formula1>
          <xm:sqref>H16</xm:sqref>
        </x14:dataValidation>
        <x14:dataValidation type="list" allowBlank="1" showInputMessage="1" showErrorMessage="1">
          <x14:formula1>
            <xm:f>'3.Responses'!$B$62:$B$67</xm:f>
          </x14:formula1>
          <xm:sqref>H23:I23</xm:sqref>
        </x14:dataValidation>
        <x14:dataValidation type="list" allowBlank="1" showInputMessage="1" showErrorMessage="1">
          <x14:formula1>
            <xm:f>'3.Responses'!$B$95:$B$99</xm:f>
          </x14:formula1>
          <xm:sqref>H35:I35</xm:sqref>
        </x14:dataValidation>
        <x14:dataValidation type="list" allowBlank="1" showInputMessage="1" showErrorMessage="1">
          <x14:formula1>
            <xm:f>'3.Responses'!$B$125:$B$129</xm:f>
          </x14:formula1>
          <xm:sqref>H39:I39</xm:sqref>
        </x14:dataValidation>
        <x14:dataValidation type="list" allowBlank="1" showInputMessage="1" showErrorMessage="1">
          <x14:formula1>
            <xm:f>'3.Responses'!$B$13:$B$14</xm:f>
          </x14:formula1>
          <xm:sqref>H19</xm:sqref>
        </x14:dataValidation>
        <x14:dataValidation type="list" allowBlank="1" showInputMessage="1" showErrorMessage="1">
          <x14:formula1>
            <xm:f>'3.Responses'!$B$71:$B$75</xm:f>
          </x14:formula1>
          <xm:sqref>H31:I31</xm:sqref>
        </x14:dataValidation>
        <x14:dataValidation type="list" allowBlank="1" showInputMessage="1" showErrorMessage="1">
          <x14:formula1>
            <xm:f>'3.Responses'!$B$79:$B$81</xm:f>
          </x14:formula1>
          <xm:sqref>H27</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1.Summary</vt:lpstr>
      <vt:lpstr>2.Circularity Test</vt:lpstr>
      <vt:lpstr>3.Responses</vt:lpstr>
      <vt:lpstr>4.Recycle Reuse Tables</vt:lpstr>
      <vt:lpstr>BackUp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Percy Griffiths</dc:creator>
  <cp:lastModifiedBy>SAIDANI</cp:lastModifiedBy>
  <dcterms:created xsi:type="dcterms:W3CDTF">2014-07-09T17:21:11Z</dcterms:created>
  <dcterms:modified xsi:type="dcterms:W3CDTF">2017-05-27T13:28:14Z</dcterms:modified>
</cp:coreProperties>
</file>