
<file path=[Content_Types].xml><?xml version="1.0" encoding="utf-8"?>
<Types xmlns="http://schemas.openxmlformats.org/package/2006/content-types"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codeName="ThisWorkbook" autoCompressPictures="0"/>
  <bookViews>
    <workbookView xWindow="555" yWindow="555" windowWidth="20730" windowHeight="11760" tabRatio="500"/>
  </bookViews>
  <sheets>
    <sheet name="MCI Dynamic Modelling Tool" sheetId="1" r:id="rId1"/>
    <sheet name="Sheet2" sheetId="2" state="hidden" r:id="rId2"/>
  </sheets>
  <definedNames>
    <definedName name="a">'MCI Dynamic Modelling Tool'!$H$15</definedName>
    <definedName name="b">'MCI Dynamic Modelling Tool'!$E$15</definedName>
    <definedName name="beta">'MCI Dynamic Modelling Tool'!$E$15</definedName>
    <definedName name="CR">'MCI Dynamic Modelling Tool'!$H$10</definedName>
    <definedName name="CU">'MCI Dynamic Modelling Tool'!$H$9</definedName>
    <definedName name="EC">'MCI Dynamic Modelling Tool'!$H$11</definedName>
    <definedName name="EF">'MCI Dynamic Modelling Tool'!$E$11</definedName>
    <definedName name="ER">'MCI Dynamic Modelling Tool'!$H$11</definedName>
    <definedName name="f">'MCI Dynamic Modelling Tool'!$D$29</definedName>
    <definedName name="FR">'MCI Dynamic Modelling Tool'!$E$10</definedName>
    <definedName name="FU">'MCI Dynamic Modelling Tool'!$E$9</definedName>
    <definedName name="LFI">'MCI Dynamic Modelling Tool'!$D$30</definedName>
    <definedName name="MCI">'MCI Dynamic Modelling Tool'!$D$31</definedName>
    <definedName name="U">'MCI Dynamic Modelling Tool'!$E$14</definedName>
    <definedName name="V">'MCI Dynamic Modelling Tool'!$D$23</definedName>
    <definedName name="W">'MCI Dynamic Modelling Tool'!$D$27</definedName>
    <definedName name="W0">'MCI Dynamic Modelling Tool'!$D$24</definedName>
    <definedName name="WC">'MCI Dynamic Modelling Tool'!$D$26</definedName>
    <definedName name="WF">'MCI Dynamic Modelling Tool'!$D$25</definedName>
    <definedName name="X">'MCI Dynamic Modelling Tool'!$D$28</definedName>
  </definedNames>
  <calcPr calcId="144525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28" i="1" l="1"/>
  <c r="E13" i="1"/>
  <c r="E14" i="1"/>
  <c r="D29" i="1"/>
  <c r="H9" i="1"/>
  <c r="H10" i="1"/>
  <c r="D24" i="1"/>
  <c r="H11" i="1"/>
  <c r="D26" i="1"/>
  <c r="E11" i="1"/>
  <c r="E9" i="1"/>
  <c r="E10" i="1"/>
  <c r="D25" i="1"/>
  <c r="D27" i="1"/>
  <c r="D23" i="1"/>
  <c r="D30" i="1"/>
  <c r="D31" i="1"/>
  <c r="B15" i="1"/>
  <c r="D32" i="1"/>
  <c r="C5" i="2"/>
  <c r="F5" i="2"/>
  <c r="G5" i="2"/>
  <c r="C6" i="2"/>
  <c r="F6" i="2"/>
  <c r="G6" i="2"/>
  <c r="C7" i="2"/>
  <c r="F7" i="2"/>
  <c r="G7" i="2"/>
  <c r="C8" i="2"/>
  <c r="F8" i="2"/>
  <c r="G8" i="2"/>
  <c r="C9" i="2"/>
  <c r="F9" i="2"/>
  <c r="G9" i="2"/>
  <c r="C10" i="2"/>
  <c r="F10" i="2"/>
  <c r="G10" i="2"/>
  <c r="C11" i="2"/>
  <c r="F11" i="2"/>
  <c r="G11" i="2"/>
  <c r="C12" i="2"/>
  <c r="F12" i="2"/>
  <c r="G12" i="2"/>
  <c r="C13" i="2"/>
  <c r="F13" i="2"/>
  <c r="G13" i="2"/>
  <c r="C14" i="2"/>
  <c r="F14" i="2"/>
  <c r="G14" i="2"/>
  <c r="C15" i="2"/>
  <c r="F15" i="2"/>
  <c r="G15" i="2"/>
  <c r="C16" i="2"/>
  <c r="F16" i="2"/>
  <c r="G16" i="2"/>
  <c r="C17" i="2"/>
  <c r="F17" i="2"/>
  <c r="G17" i="2"/>
  <c r="C18" i="2"/>
  <c r="F18" i="2"/>
  <c r="G18" i="2"/>
  <c r="C19" i="2"/>
  <c r="F19" i="2"/>
  <c r="G19" i="2"/>
  <c r="C20" i="2"/>
  <c r="F20" i="2"/>
  <c r="G20" i="2"/>
  <c r="C21" i="2"/>
  <c r="F21" i="2"/>
  <c r="G21" i="2"/>
  <c r="C22" i="2"/>
  <c r="F22" i="2"/>
  <c r="G22" i="2"/>
  <c r="C23" i="2"/>
  <c r="F23" i="2"/>
  <c r="G23" i="2"/>
  <c r="C24" i="2"/>
  <c r="F24" i="2"/>
  <c r="G24" i="2"/>
  <c r="C25" i="2"/>
  <c r="F25" i="2"/>
  <c r="G25" i="2"/>
  <c r="C26" i="2"/>
  <c r="F26" i="2"/>
  <c r="G26" i="2"/>
  <c r="C27" i="2"/>
  <c r="F27" i="2"/>
  <c r="G27" i="2"/>
  <c r="C28" i="2"/>
  <c r="F28" i="2"/>
  <c r="G28" i="2"/>
  <c r="C29" i="2"/>
  <c r="F29" i="2"/>
  <c r="G29" i="2"/>
  <c r="C30" i="2"/>
  <c r="F30" i="2"/>
  <c r="G30" i="2"/>
  <c r="C31" i="2"/>
  <c r="F31" i="2"/>
  <c r="G31" i="2"/>
  <c r="C32" i="2"/>
  <c r="F32" i="2"/>
  <c r="G32" i="2"/>
  <c r="C33" i="2"/>
  <c r="F33" i="2"/>
  <c r="G33" i="2"/>
  <c r="C34" i="2"/>
  <c r="F34" i="2"/>
  <c r="G34" i="2"/>
  <c r="C35" i="2"/>
  <c r="F35" i="2"/>
  <c r="G35" i="2"/>
  <c r="C36" i="2"/>
  <c r="F36" i="2"/>
  <c r="G36" i="2"/>
  <c r="C37" i="2"/>
  <c r="F37" i="2"/>
  <c r="G37" i="2"/>
  <c r="C38" i="2"/>
  <c r="F38" i="2"/>
  <c r="G38" i="2"/>
  <c r="C39" i="2"/>
  <c r="F39" i="2"/>
  <c r="G39" i="2"/>
  <c r="C40" i="2"/>
  <c r="F40" i="2"/>
  <c r="G40" i="2"/>
  <c r="C41" i="2"/>
  <c r="F41" i="2"/>
  <c r="G41" i="2"/>
  <c r="C42" i="2"/>
  <c r="F42" i="2"/>
  <c r="G42" i="2"/>
  <c r="C4" i="2"/>
  <c r="G4" i="2"/>
  <c r="F4" i="2"/>
  <c r="L4" i="2"/>
  <c r="N4" i="2"/>
  <c r="L5" i="2"/>
  <c r="N5" i="2"/>
  <c r="L6" i="2"/>
  <c r="N6" i="2"/>
  <c r="L7" i="2"/>
  <c r="N7" i="2"/>
  <c r="L8" i="2"/>
  <c r="N8" i="2"/>
  <c r="L9" i="2"/>
  <c r="N9" i="2"/>
  <c r="L10" i="2"/>
  <c r="N10" i="2"/>
  <c r="L11" i="2"/>
  <c r="N11" i="2"/>
  <c r="L12" i="2"/>
  <c r="N12" i="2"/>
  <c r="L13" i="2"/>
  <c r="N13" i="2"/>
  <c r="L14" i="2"/>
  <c r="N14" i="2"/>
  <c r="L15" i="2"/>
  <c r="N15" i="2"/>
  <c r="L16" i="2"/>
  <c r="N16" i="2"/>
  <c r="L17" i="2"/>
  <c r="N17" i="2"/>
  <c r="L18" i="2"/>
  <c r="N18" i="2"/>
  <c r="L19" i="2"/>
  <c r="N19" i="2"/>
  <c r="L20" i="2"/>
  <c r="N20" i="2"/>
  <c r="L21" i="2"/>
  <c r="N21" i="2"/>
  <c r="L22" i="2"/>
  <c r="N22" i="2"/>
  <c r="L23" i="2"/>
  <c r="N23" i="2"/>
  <c r="L24" i="2"/>
  <c r="N24" i="2"/>
  <c r="L25" i="2"/>
  <c r="N25" i="2"/>
  <c r="L26" i="2"/>
  <c r="N26" i="2"/>
  <c r="L27" i="2"/>
  <c r="N27" i="2"/>
  <c r="L28" i="2"/>
  <c r="N28" i="2"/>
  <c r="L29" i="2"/>
  <c r="N29" i="2"/>
  <c r="L30" i="2"/>
  <c r="N30" i="2"/>
  <c r="L31" i="2"/>
  <c r="N31" i="2"/>
  <c r="L32" i="2"/>
  <c r="N32" i="2"/>
  <c r="L33" i="2"/>
  <c r="N33" i="2"/>
  <c r="L34" i="2"/>
  <c r="N34" i="2"/>
  <c r="L35" i="2"/>
  <c r="N35" i="2"/>
  <c r="L36" i="2"/>
  <c r="N36" i="2"/>
  <c r="L37" i="2"/>
  <c r="N37" i="2"/>
  <c r="L38" i="2"/>
  <c r="N38" i="2"/>
  <c r="L39" i="2"/>
  <c r="N39" i="2"/>
  <c r="L40" i="2"/>
  <c r="N40" i="2"/>
  <c r="L41" i="2"/>
  <c r="N41" i="2"/>
  <c r="L42" i="2"/>
  <c r="N42" i="2"/>
  <c r="C3" i="2"/>
  <c r="L3" i="2"/>
  <c r="N3" i="2"/>
  <c r="D3" i="2"/>
  <c r="M3" i="2"/>
  <c r="D4" i="2"/>
  <c r="M4" i="2"/>
  <c r="D5" i="2"/>
  <c r="M5" i="2"/>
  <c r="D6" i="2"/>
  <c r="M6" i="2"/>
  <c r="D7" i="2"/>
  <c r="M7" i="2"/>
  <c r="D8" i="2"/>
  <c r="M8" i="2"/>
  <c r="D9" i="2"/>
  <c r="M9" i="2"/>
  <c r="D10" i="2"/>
  <c r="M10" i="2"/>
  <c r="D11" i="2"/>
  <c r="M11" i="2"/>
  <c r="D12" i="2"/>
  <c r="M12" i="2"/>
  <c r="D13" i="2"/>
  <c r="M13" i="2"/>
  <c r="D14" i="2"/>
  <c r="M14" i="2"/>
  <c r="D15" i="2"/>
  <c r="M15" i="2"/>
  <c r="D16" i="2"/>
  <c r="M16" i="2"/>
  <c r="D17" i="2"/>
  <c r="M17" i="2"/>
  <c r="D18" i="2"/>
  <c r="M18" i="2"/>
  <c r="D19" i="2"/>
  <c r="M19" i="2"/>
  <c r="D20" i="2"/>
  <c r="M20" i="2"/>
  <c r="D21" i="2"/>
  <c r="M21" i="2"/>
  <c r="D22" i="2"/>
  <c r="M22" i="2"/>
  <c r="D23" i="2"/>
  <c r="M23" i="2"/>
  <c r="D24" i="2"/>
  <c r="M24" i="2"/>
  <c r="D25" i="2"/>
  <c r="M25" i="2"/>
  <c r="D26" i="2"/>
  <c r="M26" i="2"/>
  <c r="D27" i="2"/>
  <c r="M27" i="2"/>
  <c r="D28" i="2"/>
  <c r="M28" i="2"/>
  <c r="D29" i="2"/>
  <c r="M29" i="2"/>
  <c r="D30" i="2"/>
  <c r="M30" i="2"/>
  <c r="D31" i="2"/>
  <c r="M31" i="2"/>
  <c r="D32" i="2"/>
  <c r="M32" i="2"/>
  <c r="D33" i="2"/>
  <c r="M33" i="2"/>
  <c r="D34" i="2"/>
  <c r="M34" i="2"/>
  <c r="D35" i="2"/>
  <c r="M35" i="2"/>
  <c r="D36" i="2"/>
  <c r="M36" i="2"/>
  <c r="D37" i="2"/>
  <c r="M37" i="2"/>
  <c r="D38" i="2"/>
  <c r="M38" i="2"/>
  <c r="D39" i="2"/>
  <c r="M39" i="2"/>
  <c r="D40" i="2"/>
  <c r="M40" i="2"/>
  <c r="D41" i="2"/>
  <c r="M41" i="2"/>
  <c r="D42" i="2"/>
  <c r="M42" i="2"/>
  <c r="M2" i="2"/>
  <c r="L2" i="2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</calcChain>
</file>

<file path=xl/sharedStrings.xml><?xml version="1.0" encoding="utf-8"?>
<sst xmlns="http://schemas.openxmlformats.org/spreadsheetml/2006/main" count="33" uniqueCount="30">
  <si>
    <t>Feedstock</t>
  </si>
  <si>
    <t>EOL</t>
  </si>
  <si>
    <t>Recycled</t>
  </si>
  <si>
    <t>Reused</t>
  </si>
  <si>
    <t>Lifespan</t>
  </si>
  <si>
    <t>x industry average</t>
  </si>
  <si>
    <t>W</t>
  </si>
  <si>
    <t>V</t>
  </si>
  <si>
    <t>L</t>
  </si>
  <si>
    <t>Lav</t>
  </si>
  <si>
    <t>linear</t>
  </si>
  <si>
    <t>50% circular</t>
  </si>
  <si>
    <t>100% circular</t>
  </si>
  <si>
    <t>E</t>
  </si>
  <si>
    <t>1/E</t>
  </si>
  <si>
    <t>Material Circularity Indicator</t>
  </si>
  <si>
    <t>Dynamic Modelling Tool</t>
  </si>
  <si>
    <t>MCI</t>
  </si>
  <si>
    <t>LFI</t>
  </si>
  <si>
    <t>Computation of the MCI:</t>
  </si>
  <si>
    <t>X</t>
  </si>
  <si>
    <t>f(X)</t>
  </si>
  <si>
    <r>
      <t>W</t>
    </r>
    <r>
      <rPr>
        <b/>
        <i/>
        <vertAlign val="subscript"/>
        <sz val="14"/>
        <color rgb="FF0B5A73"/>
        <rFont val="Helvetica Neue"/>
      </rPr>
      <t>0</t>
    </r>
  </si>
  <si>
    <r>
      <t>W</t>
    </r>
    <r>
      <rPr>
        <b/>
        <i/>
        <vertAlign val="subscript"/>
        <sz val="14"/>
        <color rgb="FF0B5A73"/>
        <rFont val="Helvetica Neue"/>
      </rPr>
      <t>F</t>
    </r>
  </si>
  <si>
    <r>
      <t>W</t>
    </r>
    <r>
      <rPr>
        <b/>
        <i/>
        <vertAlign val="subscript"/>
        <sz val="14"/>
        <color rgb="FF0B5A73"/>
        <rFont val="Helvetica Neue"/>
      </rPr>
      <t>C</t>
    </r>
  </si>
  <si>
    <t>Functional units</t>
  </si>
  <si>
    <t>Recycling efficiency</t>
  </si>
  <si>
    <t>Destination after use</t>
  </si>
  <si>
    <t>Drag the sliders to change input values and see how the MCI changes!</t>
  </si>
  <si>
    <r>
      <t>This spreadsheet has been provided as part of the Circularity Indicators Project by the Ellen MacArthur Foundation and Granta Design Ltd (co-founded by the EU's Life programme). Further information on the Project, including a project overview and the full methodology can be found at </t>
    </r>
    <r>
      <rPr>
        <sz val="11"/>
        <color rgb="FF1155CC"/>
        <rFont val="Helvetica Neue"/>
      </rPr>
      <t>http://www.ellenmacarthurfoundation.org/circularity-indicators/</t>
    </r>
    <r>
      <rPr>
        <sz val="11"/>
        <color rgb="FF222222"/>
        <rFont val="Helvetica Neue"/>
      </rPr>
      <t xml:space="preserve">. In addition to this interactive model, a commercially available Circularity Indicators webtool has been developed by Granta and integrated with the MI:Product Intelligence package. Information on the web tool can be found at </t>
    </r>
    <r>
      <rPr>
        <sz val="11"/>
        <color rgb="FF1155CC"/>
        <rFont val="Helvetica Neue"/>
      </rPr>
      <t>http://www.grantadesign.com/products/mi/pi.htm.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</si>
</sst>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3">
    <font>
      <sz val="12"/>
      <color theme="1"/>
      <name val="Calibri"/>
      <family val="2"/>
      <scheme val="minor"/>
    </font>
    <font>
      <sz val="12"/>
      <color theme="1"/>
      <name val="Helvetica Neue"/>
      <family val="2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6"/>
      <color theme="0"/>
      <name val="Helvetica Neue"/>
    </font>
    <font>
      <sz val="16"/>
      <color theme="1"/>
      <name val="Helvetica Neue"/>
    </font>
    <font>
      <b/>
      <sz val="16"/>
      <color theme="1"/>
      <name val="Helvetica Neue"/>
    </font>
    <font>
      <b/>
      <sz val="14"/>
      <color theme="1"/>
      <name val="Helvetica Neue"/>
    </font>
    <font>
      <sz val="14"/>
      <color theme="1"/>
      <name val="Helvetica Neue"/>
    </font>
    <font>
      <sz val="12"/>
      <color theme="0"/>
      <name val="Helvetica Neue"/>
      <family val="2"/>
    </font>
    <font>
      <b/>
      <sz val="14"/>
      <color rgb="FF0B5A73"/>
      <name val="Helvetica Neue"/>
    </font>
    <font>
      <b/>
      <sz val="24"/>
      <name val="Helvetica Neue"/>
    </font>
    <font>
      <b/>
      <sz val="12"/>
      <name val="Helvetica Neue"/>
    </font>
    <font>
      <sz val="12"/>
      <color rgb="FF0B5A73"/>
      <name val="Helvetica Neue"/>
    </font>
    <font>
      <b/>
      <sz val="18"/>
      <color rgb="FF0B5A73"/>
      <name val="Helvetica Neue"/>
    </font>
    <font>
      <b/>
      <sz val="16"/>
      <color rgb="FF0B5A73"/>
      <name val="Helvetica Neue"/>
    </font>
    <font>
      <b/>
      <i/>
      <sz val="14"/>
      <color rgb="FF0B5A73"/>
      <name val="Helvetica Neue"/>
    </font>
    <font>
      <b/>
      <i/>
      <vertAlign val="subscript"/>
      <sz val="14"/>
      <color rgb="FF0B5A73"/>
      <name val="Helvetica Neue"/>
    </font>
    <font>
      <b/>
      <sz val="24"/>
      <color theme="1"/>
      <name val="Helvetica Neue"/>
    </font>
    <font>
      <i/>
      <sz val="12"/>
      <color theme="1"/>
      <name val="Helvetica Neue"/>
    </font>
    <font>
      <sz val="11"/>
      <color rgb="FF222222"/>
      <name val="Helvetica Neue"/>
    </font>
    <font>
      <sz val="11"/>
      <color rgb="FF1155CC"/>
      <name val="Helvetica Neue"/>
    </font>
  </fonts>
  <fills count="3">
    <fill>
      <patternFill patternType="none"/>
    </fill>
    <fill>
      <patternFill patternType="gray125"/>
    </fill>
    <fill>
      <patternFill patternType="solid">
        <fgColor rgb="FF0B5A73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49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49">
    <xf numFmtId="0" fontId="0" fillId="0" borderId="0" xfId="0"/>
    <xf numFmtId="0" fontId="1" fillId="0" borderId="0" xfId="0" applyFont="1"/>
    <xf numFmtId="164" fontId="1" fillId="0" borderId="0" xfId="0" applyNumberFormat="1" applyFont="1"/>
    <xf numFmtId="2" fontId="1" fillId="0" borderId="0" xfId="0" applyNumberFormat="1" applyFont="1"/>
    <xf numFmtId="0" fontId="1" fillId="0" borderId="0" xfId="0" applyFont="1" applyFill="1"/>
    <xf numFmtId="2" fontId="1" fillId="0" borderId="0" xfId="0" applyNumberFormat="1" applyFont="1" applyFill="1"/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0" xfId="0" applyFont="1" applyBorder="1"/>
    <xf numFmtId="0" fontId="1" fillId="0" borderId="5" xfId="0" applyFont="1" applyBorder="1"/>
    <xf numFmtId="0" fontId="13" fillId="0" borderId="0" xfId="0" applyFont="1" applyBorder="1"/>
    <xf numFmtId="0" fontId="20" fillId="0" borderId="0" xfId="0" applyFont="1" applyBorder="1" applyAlignment="1">
      <alignment vertical="top"/>
    </xf>
    <xf numFmtId="0" fontId="14" fillId="0" borderId="0" xfId="0" applyFont="1" applyBorder="1"/>
    <xf numFmtId="0" fontId="15" fillId="0" borderId="0" xfId="0" applyFont="1" applyFill="1" applyBorder="1"/>
    <xf numFmtId="0" fontId="16" fillId="0" borderId="0" xfId="0" applyFont="1" applyBorder="1" applyAlignment="1">
      <alignment horizontal="center" vertical="center"/>
    </xf>
    <xf numFmtId="0" fontId="1" fillId="2" borderId="0" xfId="0" applyFont="1" applyFill="1" applyBorder="1" applyAlignment="1" applyProtection="1">
      <alignment horizontal="center" vertical="center"/>
      <protection locked="0"/>
    </xf>
    <xf numFmtId="9" fontId="5" fillId="2" borderId="0" xfId="0" applyNumberFormat="1" applyFont="1" applyFill="1" applyBorder="1" applyAlignment="1" applyProtection="1">
      <alignment horizontal="center" vertical="center"/>
      <protection locked="0"/>
    </xf>
    <xf numFmtId="0" fontId="6" fillId="0" borderId="0" xfId="0" applyFont="1" applyFill="1" applyBorder="1" applyAlignment="1" applyProtection="1">
      <alignment horizontal="center" vertical="center"/>
      <protection locked="0"/>
    </xf>
    <xf numFmtId="0" fontId="6" fillId="2" borderId="0" xfId="0" applyFont="1" applyFill="1" applyBorder="1" applyAlignment="1" applyProtection="1">
      <alignment horizontal="center" vertical="center"/>
      <protection locked="0"/>
    </xf>
    <xf numFmtId="1" fontId="1" fillId="0" borderId="0" xfId="0" applyNumberFormat="1" applyFont="1" applyBorder="1" applyProtection="1">
      <protection locked="0"/>
    </xf>
    <xf numFmtId="0" fontId="1" fillId="0" borderId="0" xfId="0" applyFont="1" applyBorder="1" applyProtection="1">
      <protection locked="0"/>
    </xf>
    <xf numFmtId="2" fontId="16" fillId="0" borderId="0" xfId="0" applyNumberFormat="1" applyFont="1" applyBorder="1" applyAlignment="1">
      <alignment horizontal="center" vertical="center" wrapText="1"/>
    </xf>
    <xf numFmtId="0" fontId="16" fillId="0" borderId="0" xfId="0" applyFont="1" applyBorder="1"/>
    <xf numFmtId="0" fontId="6" fillId="0" borderId="0" xfId="0" applyFont="1" applyBorder="1"/>
    <xf numFmtId="164" fontId="5" fillId="2" borderId="0" xfId="0" applyNumberFormat="1" applyFont="1" applyFill="1" applyBorder="1" applyAlignment="1" applyProtection="1">
      <alignment horizontal="right" vertical="center"/>
      <protection locked="0"/>
    </xf>
    <xf numFmtId="0" fontId="5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6" fillId="2" borderId="0" xfId="0" applyFont="1" applyFill="1" applyBorder="1"/>
    <xf numFmtId="0" fontId="16" fillId="0" borderId="0" xfId="0" applyFont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19" fillId="0" borderId="4" xfId="0" applyFont="1" applyBorder="1" applyAlignment="1">
      <alignment horizontal="center"/>
    </xf>
    <xf numFmtId="0" fontId="8" fillId="0" borderId="0" xfId="0" applyFont="1" applyFill="1" applyBorder="1"/>
    <xf numFmtId="0" fontId="9" fillId="0" borderId="0" xfId="0" applyFont="1" applyFill="1" applyBorder="1"/>
    <xf numFmtId="0" fontId="7" fillId="0" borderId="0" xfId="0" applyFont="1" applyFill="1" applyBorder="1"/>
    <xf numFmtId="0" fontId="8" fillId="0" borderId="4" xfId="0" applyFont="1" applyBorder="1" applyAlignment="1">
      <alignment horizontal="right"/>
    </xf>
    <xf numFmtId="0" fontId="17" fillId="0" borderId="0" xfId="0" applyFont="1" applyBorder="1" applyAlignment="1">
      <alignment horizontal="right"/>
    </xf>
    <xf numFmtId="2" fontId="9" fillId="0" borderId="0" xfId="0" applyNumberFormat="1" applyFont="1" applyBorder="1" applyAlignment="1">
      <alignment horizontal="center"/>
    </xf>
    <xf numFmtId="0" fontId="17" fillId="0" borderId="0" xfId="0" applyFont="1" applyBorder="1" applyAlignment="1">
      <alignment horizontal="right" vertical="center"/>
    </xf>
    <xf numFmtId="2" fontId="9" fillId="0" borderId="0" xfId="0" applyNumberFormat="1" applyFont="1" applyBorder="1" applyAlignment="1" applyProtection="1">
      <alignment horizontal="center"/>
    </xf>
    <xf numFmtId="0" fontId="17" fillId="0" borderId="0" xfId="0" applyFont="1" applyFill="1" applyBorder="1" applyAlignment="1">
      <alignment horizontal="right" vertical="center"/>
    </xf>
    <xf numFmtId="2" fontId="11" fillId="0" borderId="0" xfId="0" applyNumberFormat="1" applyFont="1" applyFill="1" applyBorder="1" applyAlignment="1">
      <alignment horizontal="center"/>
    </xf>
    <xf numFmtId="0" fontId="1" fillId="0" borderId="6" xfId="0" applyFont="1" applyBorder="1"/>
    <xf numFmtId="0" fontId="1" fillId="0" borderId="7" xfId="0" applyFont="1" applyBorder="1"/>
    <xf numFmtId="2" fontId="10" fillId="0" borderId="7" xfId="0" applyNumberFormat="1" applyFont="1" applyBorder="1"/>
    <xf numFmtId="0" fontId="1" fillId="0" borderId="8" xfId="0" applyFont="1" applyBorder="1"/>
    <xf numFmtId="0" fontId="12" fillId="0" borderId="0" xfId="0" applyFont="1" applyBorder="1" applyAlignment="1">
      <alignment horizontal="center"/>
    </xf>
    <xf numFmtId="0" fontId="21" fillId="0" borderId="0" xfId="0" applyFont="1" applyAlignment="1">
      <alignment horizontal="left" vertical="top" wrapText="1"/>
    </xf>
  </cellXfs>
  <cellStyles count="49">
    <cellStyle name="Hiperlink" xfId="1" builtinId="8" hidden="1"/>
    <cellStyle name="Hiperlink" xfId="3" builtinId="8" hidden="1"/>
    <cellStyle name="Hiperlink" xfId="5" builtinId="8" hidden="1"/>
    <cellStyle name="Hiperlink" xfId="7" builtinId="8" hidden="1"/>
    <cellStyle name="Hiperlink" xfId="9" builtinId="8" hidden="1"/>
    <cellStyle name="Hiperlink" xfId="11" builtinId="8" hidden="1"/>
    <cellStyle name="Hiperlink" xfId="13" builtinId="8" hidden="1"/>
    <cellStyle name="Hiperlink" xfId="15" builtinId="8" hidden="1"/>
    <cellStyle name="Hiperlink" xfId="17" builtinId="8" hidden="1"/>
    <cellStyle name="Hiperlink" xfId="19" builtinId="8" hidden="1"/>
    <cellStyle name="Hiperlink" xfId="21" builtinId="8" hidden="1"/>
    <cellStyle name="Hiperlink" xfId="23" builtinId="8" hidden="1"/>
    <cellStyle name="Hiperlink" xfId="25" builtinId="8" hidden="1"/>
    <cellStyle name="Hiperlink" xfId="27" builtinId="8" hidden="1"/>
    <cellStyle name="Hiperlink" xfId="29" builtinId="8" hidden="1"/>
    <cellStyle name="Hiperlink" xfId="31" builtinId="8" hidden="1"/>
    <cellStyle name="Hiperlink" xfId="33" builtinId="8" hidden="1"/>
    <cellStyle name="Hiperlink" xfId="35" builtinId="8" hidden="1"/>
    <cellStyle name="Hiperlink" xfId="37" builtinId="8" hidden="1"/>
    <cellStyle name="Hiperlink" xfId="39" builtinId="8" hidden="1"/>
    <cellStyle name="Hiperlink" xfId="41" builtinId="8" hidden="1"/>
    <cellStyle name="Hiperlink" xfId="43" builtinId="8" hidden="1"/>
    <cellStyle name="Hiperlink" xfId="45" builtinId="8" hidden="1"/>
    <cellStyle name="Hiperlink" xfId="47" builtinId="8" hidden="1"/>
    <cellStyle name="Hiperlink Visitado" xfId="2" builtinId="9" hidden="1"/>
    <cellStyle name="Hiperlink Visitado" xfId="4" builtinId="9" hidden="1"/>
    <cellStyle name="Hiperlink Visitado" xfId="6" builtinId="9" hidden="1"/>
    <cellStyle name="Hiperlink Visitado" xfId="8" builtinId="9" hidden="1"/>
    <cellStyle name="Hiperlink Visitado" xfId="10" builtinId="9" hidden="1"/>
    <cellStyle name="Hiperlink Visitado" xfId="12" builtinId="9" hidden="1"/>
    <cellStyle name="Hiperlink Visitado" xfId="14" builtinId="9" hidden="1"/>
    <cellStyle name="Hiperlink Visitado" xfId="16" builtinId="9" hidden="1"/>
    <cellStyle name="Hiperlink Visitado" xfId="18" builtinId="9" hidden="1"/>
    <cellStyle name="Hiperlink Visitado" xfId="20" builtinId="9" hidden="1"/>
    <cellStyle name="Hiperlink Visitado" xfId="22" builtinId="9" hidden="1"/>
    <cellStyle name="Hiperlink Visitado" xfId="24" builtinId="9" hidden="1"/>
    <cellStyle name="Hiperlink Visitado" xfId="26" builtinId="9" hidden="1"/>
    <cellStyle name="Hiperlink Visitado" xfId="28" builtinId="9" hidden="1"/>
    <cellStyle name="Hiperlink Visitado" xfId="30" builtinId="9" hidden="1"/>
    <cellStyle name="Hiperlink Visitado" xfId="32" builtinId="9" hidden="1"/>
    <cellStyle name="Hiperlink Visitado" xfId="34" builtinId="9" hidden="1"/>
    <cellStyle name="Hiperlink Visitado" xfId="36" builtinId="9" hidden="1"/>
    <cellStyle name="Hiperlink Visitado" xfId="38" builtinId="9" hidden="1"/>
    <cellStyle name="Hiperlink Visitado" xfId="40" builtinId="9" hidden="1"/>
    <cellStyle name="Hiperlink Visitado" xfId="42" builtinId="9" hidden="1"/>
    <cellStyle name="Hiperlink Visitado" xfId="44" builtinId="9" hidden="1"/>
    <cellStyle name="Hiperlink Visitado" xfId="46" builtinId="9" hidden="1"/>
    <cellStyle name="Hiperlink Visitado" xfId="48" builtinId="9" hidden="1"/>
    <cellStyle name="Normal" xfId="0" builtinId="0"/>
  </cellStyles>
  <dxfs count="0"/>
  <tableStyles count="0" defaultTableStyle="TableStyleMedium9" defaultPivotStyle="PivotStyleMedium4"/>
  <colors>
    <mruColors>
      <color rgb="FF0B5A7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doughnutChart>
        <c:varyColors val="1"/>
        <c:ser>
          <c:idx val="0"/>
          <c:order val="0"/>
          <c:spPr>
            <a:ln>
              <a:solidFill>
                <a:schemeClr val="bg1">
                  <a:lumMod val="50000"/>
                </a:schemeClr>
              </a:solidFill>
            </a:ln>
            <a:effectLst/>
          </c:spPr>
          <c:dPt>
            <c:idx val="0"/>
            <c:bubble3D val="0"/>
            <c:spPr>
              <a:solidFill>
                <a:srgbClr val="0B5A73"/>
              </a:solidFill>
              <a:ln>
                <a:solidFill>
                  <a:schemeClr val="bg1">
                    <a:lumMod val="50000"/>
                  </a:schemeClr>
                </a:solidFill>
              </a:ln>
              <a:effectLst/>
            </c:spPr>
          </c:dPt>
          <c:dPt>
            <c:idx val="1"/>
            <c:bubble3D val="0"/>
            <c:spPr>
              <a:noFill/>
              <a:ln>
                <a:solidFill>
                  <a:schemeClr val="bg1">
                    <a:lumMod val="50000"/>
                  </a:schemeClr>
                </a:solidFill>
              </a:ln>
              <a:effectLst/>
            </c:spPr>
          </c:dPt>
          <c:val>
            <c:numRef>
              <c:f>'MCI Dynamic Modelling Tool'!$D$31:$D$32</c:f>
              <c:numCache>
                <c:formatCode>0.00</c:formatCode>
                <c:ptCount val="2"/>
                <c:pt idx="0">
                  <c:v>0.96528288704773779</c:v>
                </c:pt>
                <c:pt idx="1">
                  <c:v>3.4717112952262208E-2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 w="0">
      <a:noFill/>
    </a:ln>
  </c:sp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Sheet2!$E$2</c:f>
              <c:strCache>
                <c:ptCount val="1"/>
                <c:pt idx="0">
                  <c:v>linear</c:v>
                </c:pt>
              </c:strCache>
            </c:strRef>
          </c:tx>
          <c:marker>
            <c:symbol val="none"/>
          </c:marker>
          <c:xVal>
            <c:numRef>
              <c:f>Sheet2!$D$3:$D$42</c:f>
              <c:numCache>
                <c:formatCode>General</c:formatCode>
                <c:ptCount val="40"/>
                <c:pt idx="0">
                  <c:v>0.125</c:v>
                </c:pt>
                <c:pt idx="1">
                  <c:v>0.25</c:v>
                </c:pt>
                <c:pt idx="2">
                  <c:v>0.375</c:v>
                </c:pt>
                <c:pt idx="3">
                  <c:v>0.5</c:v>
                </c:pt>
                <c:pt idx="4">
                  <c:v>0.625</c:v>
                </c:pt>
                <c:pt idx="5">
                  <c:v>0.75</c:v>
                </c:pt>
                <c:pt idx="6">
                  <c:v>0.875</c:v>
                </c:pt>
                <c:pt idx="7">
                  <c:v>1</c:v>
                </c:pt>
                <c:pt idx="8">
                  <c:v>1.125</c:v>
                </c:pt>
                <c:pt idx="9">
                  <c:v>1.25</c:v>
                </c:pt>
                <c:pt idx="10">
                  <c:v>1.375</c:v>
                </c:pt>
                <c:pt idx="11">
                  <c:v>1.5</c:v>
                </c:pt>
                <c:pt idx="12">
                  <c:v>1.625</c:v>
                </c:pt>
                <c:pt idx="13">
                  <c:v>1.75</c:v>
                </c:pt>
                <c:pt idx="14">
                  <c:v>1.875</c:v>
                </c:pt>
                <c:pt idx="15">
                  <c:v>2</c:v>
                </c:pt>
                <c:pt idx="16">
                  <c:v>2.125</c:v>
                </c:pt>
                <c:pt idx="17">
                  <c:v>2.25</c:v>
                </c:pt>
                <c:pt idx="18">
                  <c:v>2.375</c:v>
                </c:pt>
                <c:pt idx="19">
                  <c:v>2.5</c:v>
                </c:pt>
                <c:pt idx="20">
                  <c:v>2.625</c:v>
                </c:pt>
                <c:pt idx="21">
                  <c:v>2.75</c:v>
                </c:pt>
                <c:pt idx="22">
                  <c:v>2.875</c:v>
                </c:pt>
                <c:pt idx="23">
                  <c:v>3</c:v>
                </c:pt>
                <c:pt idx="24">
                  <c:v>3.125</c:v>
                </c:pt>
                <c:pt idx="25">
                  <c:v>3.25</c:v>
                </c:pt>
                <c:pt idx="26">
                  <c:v>3.375</c:v>
                </c:pt>
                <c:pt idx="27">
                  <c:v>3.5</c:v>
                </c:pt>
                <c:pt idx="28">
                  <c:v>3.625</c:v>
                </c:pt>
                <c:pt idx="29">
                  <c:v>3.75</c:v>
                </c:pt>
                <c:pt idx="30">
                  <c:v>3.875</c:v>
                </c:pt>
                <c:pt idx="31">
                  <c:v>4</c:v>
                </c:pt>
                <c:pt idx="32">
                  <c:v>4.125</c:v>
                </c:pt>
                <c:pt idx="33">
                  <c:v>4.25</c:v>
                </c:pt>
                <c:pt idx="34">
                  <c:v>4.375</c:v>
                </c:pt>
                <c:pt idx="35">
                  <c:v>4.5</c:v>
                </c:pt>
                <c:pt idx="36">
                  <c:v>4.625</c:v>
                </c:pt>
                <c:pt idx="37">
                  <c:v>4.75</c:v>
                </c:pt>
                <c:pt idx="38">
                  <c:v>4.875</c:v>
                </c:pt>
                <c:pt idx="39">
                  <c:v>5</c:v>
                </c:pt>
              </c:numCache>
            </c:numRef>
          </c:xVal>
          <c:yVal>
            <c:numRef>
              <c:f>Sheet2!$E$3:$E$42</c:f>
              <c:numCache>
                <c:formatCode>General</c:formatCode>
                <c:ptCount val="40"/>
                <c:pt idx="1">
                  <c:v>3.3546262790251332E-4</c:v>
                </c:pt>
                <c:pt idx="2">
                  <c:v>4.8279499938314397E-3</c:v>
                </c:pt>
                <c:pt idx="3">
                  <c:v>1.8315638888734182E-2</c:v>
                </c:pt>
                <c:pt idx="4">
                  <c:v>4.076220397836619E-2</c:v>
                </c:pt>
                <c:pt idx="5">
                  <c:v>6.9483451222801501E-2</c:v>
                </c:pt>
                <c:pt idx="6">
                  <c:v>0.10170139230422684</c:v>
                </c:pt>
                <c:pt idx="7">
                  <c:v>0.1353352832366127</c:v>
                </c:pt>
                <c:pt idx="8">
                  <c:v>0.16901331540606609</c:v>
                </c:pt>
                <c:pt idx="9">
                  <c:v>0.20189651799465538</c:v>
                </c:pt>
                <c:pt idx="10">
                  <c:v>0.23350647909091338</c:v>
                </c:pt>
                <c:pt idx="11">
                  <c:v>0.26359713811572677</c:v>
                </c:pt>
                <c:pt idx="12">
                  <c:v>0.29206782369141415</c:v>
                </c:pt>
                <c:pt idx="13">
                  <c:v>0.3189065573239705</c:v>
                </c:pt>
                <c:pt idx="14">
                  <c:v>0.34415378686541243</c:v>
                </c:pt>
                <c:pt idx="15">
                  <c:v>0.36787944117144233</c:v>
                </c:pt>
                <c:pt idx="16">
                  <c:v>0.39016854342397683</c:v>
                </c:pt>
                <c:pt idx="17">
                  <c:v>0.41111229050718751</c:v>
                </c:pt>
                <c:pt idx="18">
                  <c:v>0.43080261519743523</c:v>
                </c:pt>
                <c:pt idx="19">
                  <c:v>0.44932896411722162</c:v>
                </c:pt>
                <c:pt idx="20">
                  <c:v>0.46677648165168145</c:v>
                </c:pt>
                <c:pt idx="21">
                  <c:v>0.48322508118982543</c:v>
                </c:pt>
                <c:pt idx="22">
                  <c:v>0.49874907076229458</c:v>
                </c:pt>
                <c:pt idx="23">
                  <c:v>0.51341711903259202</c:v>
                </c:pt>
                <c:pt idx="24">
                  <c:v>0.52729242404304855</c:v>
                </c:pt>
                <c:pt idx="25">
                  <c:v>0.54043299648653398</c:v>
                </c:pt>
                <c:pt idx="26">
                  <c:v>0.55289200127880267</c:v>
                </c:pt>
                <c:pt idx="27">
                  <c:v>0.56471812200775928</c:v>
                </c:pt>
                <c:pt idx="28">
                  <c:v>0.57595592637087256</c:v>
                </c:pt>
                <c:pt idx="29">
                  <c:v>0.58664621951003182</c:v>
                </c:pt>
                <c:pt idx="30">
                  <c:v>0.59682637785056003</c:v>
                </c:pt>
                <c:pt idx="31">
                  <c:v>0.60653065971263342</c:v>
                </c:pt>
                <c:pt idx="32">
                  <c:v>0.61579049128592867</c:v>
                </c:pt>
                <c:pt idx="33">
                  <c:v>0.62463472800027442</c:v>
                </c:pt>
                <c:pt idx="34">
                  <c:v>0.63308989218918132</c:v>
                </c:pt>
                <c:pt idx="35">
                  <c:v>0.64118038842995462</c:v>
                </c:pt>
                <c:pt idx="36">
                  <c:v>0.64892869818684618</c:v>
                </c:pt>
                <c:pt idx="37">
                  <c:v>0.65635555547084012</c:v>
                </c:pt>
                <c:pt idx="38">
                  <c:v>0.6634801052198982</c:v>
                </c:pt>
                <c:pt idx="39">
                  <c:v>0.67032004603563922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804736"/>
        <c:axId val="92805312"/>
      </c:scatterChart>
      <c:valAx>
        <c:axId val="92804736"/>
        <c:scaling>
          <c:orientation val="minMax"/>
          <c:max val="5"/>
        </c:scaling>
        <c:delete val="0"/>
        <c:axPos val="b"/>
        <c:numFmt formatCode="General" sourceLinked="1"/>
        <c:majorTickMark val="out"/>
        <c:minorTickMark val="none"/>
        <c:tickLblPos val="nextTo"/>
        <c:crossAx val="92805312"/>
        <c:crosses val="autoZero"/>
        <c:crossBetween val="midCat"/>
        <c:majorUnit val="1"/>
      </c:valAx>
      <c:valAx>
        <c:axId val="928053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280473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Sheet2!$N$2</c:f>
              <c:strCache>
                <c:ptCount val="1"/>
                <c:pt idx="0">
                  <c:v>50% circular</c:v>
                </c:pt>
              </c:strCache>
            </c:strRef>
          </c:tx>
          <c:marker>
            <c:symbol val="none"/>
          </c:marker>
          <c:xVal>
            <c:numRef>
              <c:f>Sheet2!$M$3:$M$42</c:f>
              <c:numCache>
                <c:formatCode>General</c:formatCode>
                <c:ptCount val="40"/>
                <c:pt idx="0">
                  <c:v>0.125</c:v>
                </c:pt>
                <c:pt idx="1">
                  <c:v>0.25</c:v>
                </c:pt>
                <c:pt idx="2">
                  <c:v>0.375</c:v>
                </c:pt>
                <c:pt idx="3">
                  <c:v>0.5</c:v>
                </c:pt>
                <c:pt idx="4">
                  <c:v>0.625</c:v>
                </c:pt>
                <c:pt idx="5">
                  <c:v>0.75</c:v>
                </c:pt>
                <c:pt idx="6">
                  <c:v>0.875</c:v>
                </c:pt>
                <c:pt idx="7">
                  <c:v>1</c:v>
                </c:pt>
                <c:pt idx="8">
                  <c:v>1.125</c:v>
                </c:pt>
                <c:pt idx="9">
                  <c:v>1.25</c:v>
                </c:pt>
                <c:pt idx="10">
                  <c:v>1.375</c:v>
                </c:pt>
                <c:pt idx="11">
                  <c:v>1.5</c:v>
                </c:pt>
                <c:pt idx="12">
                  <c:v>1.625</c:v>
                </c:pt>
                <c:pt idx="13">
                  <c:v>1.75</c:v>
                </c:pt>
                <c:pt idx="14">
                  <c:v>1.875</c:v>
                </c:pt>
                <c:pt idx="15">
                  <c:v>2</c:v>
                </c:pt>
                <c:pt idx="16">
                  <c:v>2.125</c:v>
                </c:pt>
                <c:pt idx="17">
                  <c:v>2.25</c:v>
                </c:pt>
                <c:pt idx="18">
                  <c:v>2.375</c:v>
                </c:pt>
                <c:pt idx="19">
                  <c:v>2.5</c:v>
                </c:pt>
                <c:pt idx="20">
                  <c:v>2.625</c:v>
                </c:pt>
                <c:pt idx="21">
                  <c:v>2.75</c:v>
                </c:pt>
                <c:pt idx="22">
                  <c:v>2.875</c:v>
                </c:pt>
                <c:pt idx="23">
                  <c:v>3</c:v>
                </c:pt>
                <c:pt idx="24">
                  <c:v>3.125</c:v>
                </c:pt>
                <c:pt idx="25">
                  <c:v>3.25</c:v>
                </c:pt>
                <c:pt idx="26">
                  <c:v>3.375</c:v>
                </c:pt>
                <c:pt idx="27">
                  <c:v>3.5</c:v>
                </c:pt>
                <c:pt idx="28">
                  <c:v>3.625</c:v>
                </c:pt>
                <c:pt idx="29">
                  <c:v>3.75</c:v>
                </c:pt>
                <c:pt idx="30">
                  <c:v>3.875</c:v>
                </c:pt>
                <c:pt idx="31">
                  <c:v>4</c:v>
                </c:pt>
                <c:pt idx="32">
                  <c:v>4.125</c:v>
                </c:pt>
                <c:pt idx="33">
                  <c:v>4.25</c:v>
                </c:pt>
                <c:pt idx="34">
                  <c:v>4.375</c:v>
                </c:pt>
                <c:pt idx="35">
                  <c:v>4.5</c:v>
                </c:pt>
                <c:pt idx="36">
                  <c:v>4.625</c:v>
                </c:pt>
                <c:pt idx="37">
                  <c:v>4.75</c:v>
                </c:pt>
                <c:pt idx="38">
                  <c:v>4.875</c:v>
                </c:pt>
                <c:pt idx="39">
                  <c:v>5</c:v>
                </c:pt>
              </c:numCache>
            </c:numRef>
          </c:xVal>
          <c:yVal>
            <c:numRef>
              <c:f>Sheet2!$N$3:$N$42</c:f>
              <c:numCache>
                <c:formatCode>General</c:formatCode>
                <c:ptCount val="40"/>
                <c:pt idx="0">
                  <c:v>0.25016775944774489</c:v>
                </c:pt>
                <c:pt idx="1">
                  <c:v>0.25924168510134271</c:v>
                </c:pt>
                <c:pt idx="2">
                  <c:v>0.28594871310985864</c:v>
                </c:pt>
                <c:pt idx="3">
                  <c:v>0.32224655134048996</c:v>
                </c:pt>
                <c:pt idx="4">
                  <c:v>0.36113880999191916</c:v>
                </c:pt>
                <c:pt idx="5">
                  <c:v>0.39916943186356374</c:v>
                </c:pt>
                <c:pt idx="6">
                  <c:v>0.43487862673804195</c:v>
                </c:pt>
                <c:pt idx="7">
                  <c:v>0.46777354139487431</c:v>
                </c:pt>
                <c:pt idx="8">
                  <c:v>0.49780947410511017</c:v>
                </c:pt>
                <c:pt idx="9">
                  <c:v>0.52513861155727459</c:v>
                </c:pt>
                <c:pt idx="10">
                  <c:v>0.54998916036764112</c:v>
                </c:pt>
                <c:pt idx="11">
                  <c:v>0.57260784404522769</c:v>
                </c:pt>
                <c:pt idx="12">
                  <c:v>0.59323345416612072</c:v>
                </c:pt>
                <c:pt idx="13">
                  <c:v>0.61208570033487231</c:v>
                </c:pt>
                <c:pt idx="14">
                  <c:v>0.62936155647136915</c:v>
                </c:pt>
                <c:pt idx="15">
                  <c:v>0.6452351901491773</c:v>
                </c:pt>
                <c:pt idx="16">
                  <c:v>0.65985949985613146</c:v>
                </c:pt>
                <c:pt idx="17">
                  <c:v>0.67336826684177431</c:v>
                </c:pt>
                <c:pt idx="18">
                  <c:v>0.6858784315347789</c:v>
                </c:pt>
                <c:pt idx="19">
                  <c:v>0.69749226404712505</c:v>
                </c:pt>
                <c:pt idx="20">
                  <c:v>0.7082993317503945</c:v>
                </c:pt>
                <c:pt idx="21">
                  <c:v>0.71837823449689575</c:v>
                </c:pt>
                <c:pt idx="22">
                  <c:v>0.72779811103947689</c:v>
                </c:pt>
                <c:pt idx="23">
                  <c:v>0.73661993504504253</c:v>
                </c:pt>
                <c:pt idx="24">
                  <c:v>0.74489762454760766</c:v>
                </c:pt>
                <c:pt idx="25">
                  <c:v>0.7526789894174758</c:v>
                </c:pt>
                <c:pt idx="26">
                  <c:v>0.76000653992265388</c:v>
                </c:pt>
                <c:pt idx="27">
                  <c:v>0.76691817703958276</c:v>
                </c:pt>
                <c:pt idx="28">
                  <c:v>0.77344778250886248</c:v>
                </c:pt>
                <c:pt idx="29">
                  <c:v>0.77962572405983233</c:v>
                </c:pt>
                <c:pt idx="30">
                  <c:v>0.78547928889319396</c:v>
                </c:pt>
                <c:pt idx="31">
                  <c:v>0.79103305646386091</c:v>
                </c:pt>
                <c:pt idx="32">
                  <c:v>0.79630921984836001</c:v>
                </c:pt>
                <c:pt idx="33">
                  <c:v>0.80132786349081764</c:v>
                </c:pt>
                <c:pt idx="34">
                  <c:v>0.80610720386814172</c:v>
                </c:pt>
                <c:pt idx="35">
                  <c:v>0.81066379856589277</c:v>
                </c:pt>
                <c:pt idx="36">
                  <c:v>0.81501272838057226</c:v>
                </c:pt>
                <c:pt idx="37">
                  <c:v>0.81916775633392336</c:v>
                </c:pt>
                <c:pt idx="38">
                  <c:v>0.82314146687621648</c:v>
                </c:pt>
                <c:pt idx="39">
                  <c:v>0.82694538804790063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156288"/>
        <c:axId val="198156864"/>
      </c:scatterChart>
      <c:valAx>
        <c:axId val="198156288"/>
        <c:scaling>
          <c:orientation val="minMax"/>
          <c:max val="5"/>
        </c:scaling>
        <c:delete val="0"/>
        <c:axPos val="b"/>
        <c:numFmt formatCode="General" sourceLinked="1"/>
        <c:majorTickMark val="out"/>
        <c:minorTickMark val="none"/>
        <c:tickLblPos val="nextTo"/>
        <c:crossAx val="198156864"/>
        <c:crosses val="autoZero"/>
        <c:crossBetween val="midCat"/>
        <c:majorUnit val="1"/>
      </c:valAx>
      <c:valAx>
        <c:axId val="198156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9815628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Sheet2!$E$2</c:f>
              <c:strCache>
                <c:ptCount val="1"/>
                <c:pt idx="0">
                  <c:v>linear</c:v>
                </c:pt>
              </c:strCache>
            </c:strRef>
          </c:tx>
          <c:marker>
            <c:symbol val="none"/>
          </c:marker>
          <c:xVal>
            <c:numRef>
              <c:f>Sheet2!$D$3:$D$42</c:f>
              <c:numCache>
                <c:formatCode>General</c:formatCode>
                <c:ptCount val="40"/>
                <c:pt idx="0">
                  <c:v>0.125</c:v>
                </c:pt>
                <c:pt idx="1">
                  <c:v>0.25</c:v>
                </c:pt>
                <c:pt idx="2">
                  <c:v>0.375</c:v>
                </c:pt>
                <c:pt idx="3">
                  <c:v>0.5</c:v>
                </c:pt>
                <c:pt idx="4">
                  <c:v>0.625</c:v>
                </c:pt>
                <c:pt idx="5">
                  <c:v>0.75</c:v>
                </c:pt>
                <c:pt idx="6">
                  <c:v>0.875</c:v>
                </c:pt>
                <c:pt idx="7">
                  <c:v>1</c:v>
                </c:pt>
                <c:pt idx="8">
                  <c:v>1.125</c:v>
                </c:pt>
                <c:pt idx="9">
                  <c:v>1.25</c:v>
                </c:pt>
                <c:pt idx="10">
                  <c:v>1.375</c:v>
                </c:pt>
                <c:pt idx="11">
                  <c:v>1.5</c:v>
                </c:pt>
                <c:pt idx="12">
                  <c:v>1.625</c:v>
                </c:pt>
                <c:pt idx="13">
                  <c:v>1.75</c:v>
                </c:pt>
                <c:pt idx="14">
                  <c:v>1.875</c:v>
                </c:pt>
                <c:pt idx="15">
                  <c:v>2</c:v>
                </c:pt>
                <c:pt idx="16">
                  <c:v>2.125</c:v>
                </c:pt>
                <c:pt idx="17">
                  <c:v>2.25</c:v>
                </c:pt>
                <c:pt idx="18">
                  <c:v>2.375</c:v>
                </c:pt>
                <c:pt idx="19">
                  <c:v>2.5</c:v>
                </c:pt>
                <c:pt idx="20">
                  <c:v>2.625</c:v>
                </c:pt>
                <c:pt idx="21">
                  <c:v>2.75</c:v>
                </c:pt>
                <c:pt idx="22">
                  <c:v>2.875</c:v>
                </c:pt>
                <c:pt idx="23">
                  <c:v>3</c:v>
                </c:pt>
                <c:pt idx="24">
                  <c:v>3.125</c:v>
                </c:pt>
                <c:pt idx="25">
                  <c:v>3.25</c:v>
                </c:pt>
                <c:pt idx="26">
                  <c:v>3.375</c:v>
                </c:pt>
                <c:pt idx="27">
                  <c:v>3.5</c:v>
                </c:pt>
                <c:pt idx="28">
                  <c:v>3.625</c:v>
                </c:pt>
                <c:pt idx="29">
                  <c:v>3.75</c:v>
                </c:pt>
                <c:pt idx="30">
                  <c:v>3.875</c:v>
                </c:pt>
                <c:pt idx="31">
                  <c:v>4</c:v>
                </c:pt>
                <c:pt idx="32">
                  <c:v>4.125</c:v>
                </c:pt>
                <c:pt idx="33">
                  <c:v>4.25</c:v>
                </c:pt>
                <c:pt idx="34">
                  <c:v>4.375</c:v>
                </c:pt>
                <c:pt idx="35">
                  <c:v>4.5</c:v>
                </c:pt>
                <c:pt idx="36">
                  <c:v>4.625</c:v>
                </c:pt>
                <c:pt idx="37">
                  <c:v>4.75</c:v>
                </c:pt>
                <c:pt idx="38">
                  <c:v>4.875</c:v>
                </c:pt>
                <c:pt idx="39">
                  <c:v>5</c:v>
                </c:pt>
              </c:numCache>
            </c:numRef>
          </c:xVal>
          <c:yVal>
            <c:numRef>
              <c:f>Sheet2!$E$3:$E$42</c:f>
              <c:numCache>
                <c:formatCode>General</c:formatCode>
                <c:ptCount val="40"/>
                <c:pt idx="1">
                  <c:v>3.3546262790251332E-4</c:v>
                </c:pt>
                <c:pt idx="2">
                  <c:v>4.8279499938314397E-3</c:v>
                </c:pt>
                <c:pt idx="3">
                  <c:v>1.8315638888734182E-2</c:v>
                </c:pt>
                <c:pt idx="4">
                  <c:v>4.076220397836619E-2</c:v>
                </c:pt>
                <c:pt idx="5">
                  <c:v>6.9483451222801501E-2</c:v>
                </c:pt>
                <c:pt idx="6">
                  <c:v>0.10170139230422684</c:v>
                </c:pt>
                <c:pt idx="7">
                  <c:v>0.1353352832366127</c:v>
                </c:pt>
                <c:pt idx="8">
                  <c:v>0.16901331540606609</c:v>
                </c:pt>
                <c:pt idx="9">
                  <c:v>0.20189651799465538</c:v>
                </c:pt>
                <c:pt idx="10">
                  <c:v>0.23350647909091338</c:v>
                </c:pt>
                <c:pt idx="11">
                  <c:v>0.26359713811572677</c:v>
                </c:pt>
                <c:pt idx="12">
                  <c:v>0.29206782369141415</c:v>
                </c:pt>
                <c:pt idx="13">
                  <c:v>0.3189065573239705</c:v>
                </c:pt>
                <c:pt idx="14">
                  <c:v>0.34415378686541243</c:v>
                </c:pt>
                <c:pt idx="15">
                  <c:v>0.36787944117144233</c:v>
                </c:pt>
                <c:pt idx="16">
                  <c:v>0.39016854342397683</c:v>
                </c:pt>
                <c:pt idx="17">
                  <c:v>0.41111229050718751</c:v>
                </c:pt>
                <c:pt idx="18">
                  <c:v>0.43080261519743523</c:v>
                </c:pt>
                <c:pt idx="19">
                  <c:v>0.44932896411722162</c:v>
                </c:pt>
                <c:pt idx="20">
                  <c:v>0.46677648165168145</c:v>
                </c:pt>
                <c:pt idx="21">
                  <c:v>0.48322508118982543</c:v>
                </c:pt>
                <c:pt idx="22">
                  <c:v>0.49874907076229458</c:v>
                </c:pt>
                <c:pt idx="23">
                  <c:v>0.51341711903259202</c:v>
                </c:pt>
                <c:pt idx="24">
                  <c:v>0.52729242404304855</c:v>
                </c:pt>
                <c:pt idx="25">
                  <c:v>0.54043299648653398</c:v>
                </c:pt>
                <c:pt idx="26">
                  <c:v>0.55289200127880267</c:v>
                </c:pt>
                <c:pt idx="27">
                  <c:v>0.56471812200775928</c:v>
                </c:pt>
                <c:pt idx="28">
                  <c:v>0.57595592637087256</c:v>
                </c:pt>
                <c:pt idx="29">
                  <c:v>0.58664621951003182</c:v>
                </c:pt>
                <c:pt idx="30">
                  <c:v>0.59682637785056003</c:v>
                </c:pt>
                <c:pt idx="31">
                  <c:v>0.60653065971263342</c:v>
                </c:pt>
                <c:pt idx="32">
                  <c:v>0.61579049128592867</c:v>
                </c:pt>
                <c:pt idx="33">
                  <c:v>0.62463472800027442</c:v>
                </c:pt>
                <c:pt idx="34">
                  <c:v>0.63308989218918132</c:v>
                </c:pt>
                <c:pt idx="35">
                  <c:v>0.64118038842995462</c:v>
                </c:pt>
                <c:pt idx="36">
                  <c:v>0.64892869818684618</c:v>
                </c:pt>
                <c:pt idx="37">
                  <c:v>0.65635555547084012</c:v>
                </c:pt>
                <c:pt idx="38">
                  <c:v>0.6634801052198982</c:v>
                </c:pt>
                <c:pt idx="39">
                  <c:v>0.67032004603563922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Sheet2!$F$2</c:f>
              <c:strCache>
                <c:ptCount val="1"/>
                <c:pt idx="0">
                  <c:v>50% circular</c:v>
                </c:pt>
              </c:strCache>
            </c:strRef>
          </c:tx>
          <c:marker>
            <c:symbol val="none"/>
          </c:marker>
          <c:xVal>
            <c:numRef>
              <c:f>Sheet2!$D$3:$D$42</c:f>
              <c:numCache>
                <c:formatCode>General</c:formatCode>
                <c:ptCount val="40"/>
                <c:pt idx="0">
                  <c:v>0.125</c:v>
                </c:pt>
                <c:pt idx="1">
                  <c:v>0.25</c:v>
                </c:pt>
                <c:pt idx="2">
                  <c:v>0.375</c:v>
                </c:pt>
                <c:pt idx="3">
                  <c:v>0.5</c:v>
                </c:pt>
                <c:pt idx="4">
                  <c:v>0.625</c:v>
                </c:pt>
                <c:pt idx="5">
                  <c:v>0.75</c:v>
                </c:pt>
                <c:pt idx="6">
                  <c:v>0.875</c:v>
                </c:pt>
                <c:pt idx="7">
                  <c:v>1</c:v>
                </c:pt>
                <c:pt idx="8">
                  <c:v>1.125</c:v>
                </c:pt>
                <c:pt idx="9">
                  <c:v>1.25</c:v>
                </c:pt>
                <c:pt idx="10">
                  <c:v>1.375</c:v>
                </c:pt>
                <c:pt idx="11">
                  <c:v>1.5</c:v>
                </c:pt>
                <c:pt idx="12">
                  <c:v>1.625</c:v>
                </c:pt>
                <c:pt idx="13">
                  <c:v>1.75</c:v>
                </c:pt>
                <c:pt idx="14">
                  <c:v>1.875</c:v>
                </c:pt>
                <c:pt idx="15">
                  <c:v>2</c:v>
                </c:pt>
                <c:pt idx="16">
                  <c:v>2.125</c:v>
                </c:pt>
                <c:pt idx="17">
                  <c:v>2.25</c:v>
                </c:pt>
                <c:pt idx="18">
                  <c:v>2.375</c:v>
                </c:pt>
                <c:pt idx="19">
                  <c:v>2.5</c:v>
                </c:pt>
                <c:pt idx="20">
                  <c:v>2.625</c:v>
                </c:pt>
                <c:pt idx="21">
                  <c:v>2.75</c:v>
                </c:pt>
                <c:pt idx="22">
                  <c:v>2.875</c:v>
                </c:pt>
                <c:pt idx="23">
                  <c:v>3</c:v>
                </c:pt>
                <c:pt idx="24">
                  <c:v>3.125</c:v>
                </c:pt>
                <c:pt idx="25">
                  <c:v>3.25</c:v>
                </c:pt>
                <c:pt idx="26">
                  <c:v>3.375</c:v>
                </c:pt>
                <c:pt idx="27">
                  <c:v>3.5</c:v>
                </c:pt>
                <c:pt idx="28">
                  <c:v>3.625</c:v>
                </c:pt>
                <c:pt idx="29">
                  <c:v>3.75</c:v>
                </c:pt>
                <c:pt idx="30">
                  <c:v>3.875</c:v>
                </c:pt>
                <c:pt idx="31">
                  <c:v>4</c:v>
                </c:pt>
                <c:pt idx="32">
                  <c:v>4.125</c:v>
                </c:pt>
                <c:pt idx="33">
                  <c:v>4.25</c:v>
                </c:pt>
                <c:pt idx="34">
                  <c:v>4.375</c:v>
                </c:pt>
                <c:pt idx="35">
                  <c:v>4.5</c:v>
                </c:pt>
                <c:pt idx="36">
                  <c:v>4.625</c:v>
                </c:pt>
                <c:pt idx="37">
                  <c:v>4.75</c:v>
                </c:pt>
                <c:pt idx="38">
                  <c:v>4.875</c:v>
                </c:pt>
                <c:pt idx="39">
                  <c:v>5</c:v>
                </c:pt>
              </c:numCache>
            </c:numRef>
          </c:xVal>
          <c:yVal>
            <c:numRef>
              <c:f>Sheet2!$F$3:$F$42</c:f>
              <c:numCache>
                <c:formatCode>General</c:formatCode>
                <c:ptCount val="40"/>
                <c:pt idx="1">
                  <c:v>0.25924168510134271</c:v>
                </c:pt>
                <c:pt idx="2">
                  <c:v>0.28594871310985864</c:v>
                </c:pt>
                <c:pt idx="3">
                  <c:v>0.32224655134048996</c:v>
                </c:pt>
                <c:pt idx="4">
                  <c:v>0.36113880999191916</c:v>
                </c:pt>
                <c:pt idx="5">
                  <c:v>0.39916943186356374</c:v>
                </c:pt>
                <c:pt idx="6">
                  <c:v>0.43487862673804195</c:v>
                </c:pt>
                <c:pt idx="7">
                  <c:v>0.46777354139487431</c:v>
                </c:pt>
                <c:pt idx="8">
                  <c:v>0.49780947410511017</c:v>
                </c:pt>
                <c:pt idx="9">
                  <c:v>0.52513861155727459</c:v>
                </c:pt>
                <c:pt idx="10">
                  <c:v>0.54998916036764112</c:v>
                </c:pt>
                <c:pt idx="11">
                  <c:v>0.57260784404522769</c:v>
                </c:pt>
                <c:pt idx="12">
                  <c:v>0.59323345416612072</c:v>
                </c:pt>
                <c:pt idx="13">
                  <c:v>0.61208570033487231</c:v>
                </c:pt>
                <c:pt idx="14">
                  <c:v>0.62936155647136915</c:v>
                </c:pt>
                <c:pt idx="15">
                  <c:v>0.6452351901491773</c:v>
                </c:pt>
                <c:pt idx="16">
                  <c:v>0.65985949985613146</c:v>
                </c:pt>
                <c:pt idx="17">
                  <c:v>0.67336826684177431</c:v>
                </c:pt>
                <c:pt idx="18">
                  <c:v>0.6858784315347789</c:v>
                </c:pt>
                <c:pt idx="19">
                  <c:v>0.69749226404712505</c:v>
                </c:pt>
                <c:pt idx="20">
                  <c:v>0.7082993317503945</c:v>
                </c:pt>
                <c:pt idx="21">
                  <c:v>0.71837823449689575</c:v>
                </c:pt>
                <c:pt idx="22">
                  <c:v>0.72779811103947689</c:v>
                </c:pt>
                <c:pt idx="23">
                  <c:v>0.73661993504504253</c:v>
                </c:pt>
                <c:pt idx="24">
                  <c:v>0.74489762454760766</c:v>
                </c:pt>
                <c:pt idx="25">
                  <c:v>0.7526789894174758</c:v>
                </c:pt>
                <c:pt idx="26">
                  <c:v>0.76000653992265388</c:v>
                </c:pt>
                <c:pt idx="27">
                  <c:v>0.76691817703958276</c:v>
                </c:pt>
                <c:pt idx="28">
                  <c:v>0.77344778250886248</c:v>
                </c:pt>
                <c:pt idx="29">
                  <c:v>0.77962572405983233</c:v>
                </c:pt>
                <c:pt idx="30">
                  <c:v>0.78547928889319396</c:v>
                </c:pt>
                <c:pt idx="31">
                  <c:v>0.79103305646386091</c:v>
                </c:pt>
                <c:pt idx="32">
                  <c:v>0.79630921984836001</c:v>
                </c:pt>
                <c:pt idx="33">
                  <c:v>0.80132786349081764</c:v>
                </c:pt>
                <c:pt idx="34">
                  <c:v>0.80610720386814172</c:v>
                </c:pt>
                <c:pt idx="35">
                  <c:v>0.81066379856589277</c:v>
                </c:pt>
                <c:pt idx="36">
                  <c:v>0.81501272838057226</c:v>
                </c:pt>
                <c:pt idx="37">
                  <c:v>0.81916775633392336</c:v>
                </c:pt>
                <c:pt idx="38">
                  <c:v>0.82314146687621648</c:v>
                </c:pt>
                <c:pt idx="39">
                  <c:v>0.82694538804790063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Sheet2!$G$2</c:f>
              <c:strCache>
                <c:ptCount val="1"/>
                <c:pt idx="0">
                  <c:v>100% circular</c:v>
                </c:pt>
              </c:strCache>
            </c:strRef>
          </c:tx>
          <c:marker>
            <c:symbol val="none"/>
          </c:marker>
          <c:xVal>
            <c:numRef>
              <c:f>Sheet2!$D$3:$D$42</c:f>
              <c:numCache>
                <c:formatCode>General</c:formatCode>
                <c:ptCount val="40"/>
                <c:pt idx="0">
                  <c:v>0.125</c:v>
                </c:pt>
                <c:pt idx="1">
                  <c:v>0.25</c:v>
                </c:pt>
                <c:pt idx="2">
                  <c:v>0.375</c:v>
                </c:pt>
                <c:pt idx="3">
                  <c:v>0.5</c:v>
                </c:pt>
                <c:pt idx="4">
                  <c:v>0.625</c:v>
                </c:pt>
                <c:pt idx="5">
                  <c:v>0.75</c:v>
                </c:pt>
                <c:pt idx="6">
                  <c:v>0.875</c:v>
                </c:pt>
                <c:pt idx="7">
                  <c:v>1</c:v>
                </c:pt>
                <c:pt idx="8">
                  <c:v>1.125</c:v>
                </c:pt>
                <c:pt idx="9">
                  <c:v>1.25</c:v>
                </c:pt>
                <c:pt idx="10">
                  <c:v>1.375</c:v>
                </c:pt>
                <c:pt idx="11">
                  <c:v>1.5</c:v>
                </c:pt>
                <c:pt idx="12">
                  <c:v>1.625</c:v>
                </c:pt>
                <c:pt idx="13">
                  <c:v>1.75</c:v>
                </c:pt>
                <c:pt idx="14">
                  <c:v>1.875</c:v>
                </c:pt>
                <c:pt idx="15">
                  <c:v>2</c:v>
                </c:pt>
                <c:pt idx="16">
                  <c:v>2.125</c:v>
                </c:pt>
                <c:pt idx="17">
                  <c:v>2.25</c:v>
                </c:pt>
                <c:pt idx="18">
                  <c:v>2.375</c:v>
                </c:pt>
                <c:pt idx="19">
                  <c:v>2.5</c:v>
                </c:pt>
                <c:pt idx="20">
                  <c:v>2.625</c:v>
                </c:pt>
                <c:pt idx="21">
                  <c:v>2.75</c:v>
                </c:pt>
                <c:pt idx="22">
                  <c:v>2.875</c:v>
                </c:pt>
                <c:pt idx="23">
                  <c:v>3</c:v>
                </c:pt>
                <c:pt idx="24">
                  <c:v>3.125</c:v>
                </c:pt>
                <c:pt idx="25">
                  <c:v>3.25</c:v>
                </c:pt>
                <c:pt idx="26">
                  <c:v>3.375</c:v>
                </c:pt>
                <c:pt idx="27">
                  <c:v>3.5</c:v>
                </c:pt>
                <c:pt idx="28">
                  <c:v>3.625</c:v>
                </c:pt>
                <c:pt idx="29">
                  <c:v>3.75</c:v>
                </c:pt>
                <c:pt idx="30">
                  <c:v>3.875</c:v>
                </c:pt>
                <c:pt idx="31">
                  <c:v>4</c:v>
                </c:pt>
                <c:pt idx="32">
                  <c:v>4.125</c:v>
                </c:pt>
                <c:pt idx="33">
                  <c:v>4.25</c:v>
                </c:pt>
                <c:pt idx="34">
                  <c:v>4.375</c:v>
                </c:pt>
                <c:pt idx="35">
                  <c:v>4.5</c:v>
                </c:pt>
                <c:pt idx="36">
                  <c:v>4.625</c:v>
                </c:pt>
                <c:pt idx="37">
                  <c:v>4.75</c:v>
                </c:pt>
                <c:pt idx="38">
                  <c:v>4.875</c:v>
                </c:pt>
                <c:pt idx="39">
                  <c:v>5</c:v>
                </c:pt>
              </c:numCache>
            </c:numRef>
          </c:xVal>
          <c:yVal>
            <c:numRef>
              <c:f>Sheet2!$G$3:$G$42</c:f>
              <c:numCache>
                <c:formatCode>General</c:formatCode>
                <c:ptCount val="40"/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158592"/>
        <c:axId val="198159168"/>
      </c:scatterChart>
      <c:valAx>
        <c:axId val="198158592"/>
        <c:scaling>
          <c:orientation val="minMax"/>
          <c:max val="5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Product Productivity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98159168"/>
        <c:crosses val="autoZero"/>
        <c:crossBetween val="midCat"/>
        <c:majorUnit val="1"/>
      </c:valAx>
      <c:valAx>
        <c:axId val="198159168"/>
        <c:scaling>
          <c:orientation val="minMax"/>
          <c:max val="1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Material Circularity Indicator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98158592"/>
        <c:crosses val="autoZero"/>
        <c:crossBetween val="midCat"/>
        <c:majorUnit val="0.2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trlProps/ctrlProp1.xml><?xml version="1.0" encoding="utf-8"?>
<formControlPr xmlns="http://schemas.microsoft.com/office/spreadsheetml/2009/9/main" objectType="Scroll" dx="16" fmlaLink="$I$9" horiz="1" inc="0" max="100" page="0" val="50"/>
</file>

<file path=xl/ctrlProps/ctrlProp2.xml><?xml version="1.0" encoding="utf-8"?>
<formControlPr xmlns="http://schemas.microsoft.com/office/spreadsheetml/2009/9/main" objectType="Scroll" dx="16" fmlaLink="$J$9" horiz="1" max="100" page="10" val="51"/>
</file>

<file path=xl/ctrlProps/ctrlProp3.xml><?xml version="1.0" encoding="utf-8"?>
<formControlPr xmlns="http://schemas.microsoft.com/office/spreadsheetml/2009/9/main" objectType="Scroll" dx="16" fmlaLink="$I$13" horiz="1" max="100" min="2" page="10" val="49"/>
</file>

<file path=xl/ctrlProps/ctrlProp4.xml><?xml version="1.0" encoding="utf-8"?>
<formControlPr xmlns="http://schemas.microsoft.com/office/spreadsheetml/2009/9/main" objectType="Scroll" dx="16" fmlaLink="$I$10" horiz="1" max="100" page="10" val="58"/>
</file>

<file path=xl/ctrlProps/ctrlProp5.xml><?xml version="1.0" encoding="utf-8"?>
<formControlPr xmlns="http://schemas.microsoft.com/office/spreadsheetml/2009/9/main" objectType="Scroll" dx="16" fmlaLink="$J$10" horiz="1" max="100" page="10" val="48"/>
</file>

<file path=xl/ctrlProps/ctrlProp6.xml><?xml version="1.0" encoding="utf-8"?>
<formControlPr xmlns="http://schemas.microsoft.com/office/spreadsheetml/2009/9/main" objectType="Scroll" dx="16" fmlaLink="$I$11" horiz="1" max="100" page="10" val="48"/>
</file>

<file path=xl/ctrlProps/ctrlProp7.xml><?xml version="1.0" encoding="utf-8"?>
<formControlPr xmlns="http://schemas.microsoft.com/office/spreadsheetml/2009/9/main" objectType="Scroll" dx="16" fmlaLink="$J$11" horiz="1" max="100" page="10" val="48"/>
</file>

<file path=xl/ctrlProps/ctrlProp8.xml><?xml version="1.0" encoding="utf-8"?>
<formControlPr xmlns="http://schemas.microsoft.com/office/spreadsheetml/2009/9/main" objectType="Scroll" dx="16" fmlaLink="$I$14" horiz="1" max="100" min="2" page="10" val="1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6" Type="http://schemas.openxmlformats.org/officeDocument/2006/relationships/image" Target="../media/image5.jpg"/><Relationship Id="rId5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8</xdr:row>
          <xdr:rowOff>85725</xdr:rowOff>
        </xdr:from>
        <xdr:to>
          <xdr:col>3</xdr:col>
          <xdr:colOff>1800225</xdr:colOff>
          <xdr:row>8</xdr:row>
          <xdr:rowOff>304800</xdr:rowOff>
        </xdr:to>
        <xdr:sp macro="" textlink="">
          <xdr:nvSpPr>
            <xdr:cNvPr id="1025" name="Scroll Bar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9</xdr:row>
          <xdr:rowOff>85725</xdr:rowOff>
        </xdr:from>
        <xdr:to>
          <xdr:col>3</xdr:col>
          <xdr:colOff>1800225</xdr:colOff>
          <xdr:row>9</xdr:row>
          <xdr:rowOff>304800</xdr:rowOff>
        </xdr:to>
        <xdr:sp macro="" textlink="">
          <xdr:nvSpPr>
            <xdr:cNvPr id="1027" name="Scroll Bar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8</xdr:row>
          <xdr:rowOff>85725</xdr:rowOff>
        </xdr:from>
        <xdr:to>
          <xdr:col>6</xdr:col>
          <xdr:colOff>1800225</xdr:colOff>
          <xdr:row>8</xdr:row>
          <xdr:rowOff>304800</xdr:rowOff>
        </xdr:to>
        <xdr:sp macro="" textlink="">
          <xdr:nvSpPr>
            <xdr:cNvPr id="1028" name="Scroll Bar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9</xdr:row>
          <xdr:rowOff>85725</xdr:rowOff>
        </xdr:from>
        <xdr:to>
          <xdr:col>6</xdr:col>
          <xdr:colOff>1800225</xdr:colOff>
          <xdr:row>9</xdr:row>
          <xdr:rowOff>304800</xdr:rowOff>
        </xdr:to>
        <xdr:sp macro="" textlink="">
          <xdr:nvSpPr>
            <xdr:cNvPr id="1029" name="Scroll Bar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12</xdr:row>
          <xdr:rowOff>76200</xdr:rowOff>
        </xdr:from>
        <xdr:to>
          <xdr:col>3</xdr:col>
          <xdr:colOff>1790700</xdr:colOff>
          <xdr:row>12</xdr:row>
          <xdr:rowOff>295275</xdr:rowOff>
        </xdr:to>
        <xdr:sp macro="" textlink="">
          <xdr:nvSpPr>
            <xdr:cNvPr id="1030" name="Scroll Bar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xdr:twoCellAnchor>
    <xdr:from>
      <xdr:col>1</xdr:col>
      <xdr:colOff>629920</xdr:colOff>
      <xdr:row>7</xdr:row>
      <xdr:rowOff>81280</xdr:rowOff>
    </xdr:from>
    <xdr:to>
      <xdr:col>1</xdr:col>
      <xdr:colOff>2926080</xdr:colOff>
      <xdr:row>13</xdr:row>
      <xdr:rowOff>327660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13</xdr:row>
          <xdr:rowOff>85725</xdr:rowOff>
        </xdr:from>
        <xdr:to>
          <xdr:col>3</xdr:col>
          <xdr:colOff>1790700</xdr:colOff>
          <xdr:row>13</xdr:row>
          <xdr:rowOff>304800</xdr:rowOff>
        </xdr:to>
        <xdr:sp macro="" textlink="">
          <xdr:nvSpPr>
            <xdr:cNvPr id="1037" name="Scroll Bar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10</xdr:row>
          <xdr:rowOff>76200</xdr:rowOff>
        </xdr:from>
        <xdr:to>
          <xdr:col>3</xdr:col>
          <xdr:colOff>1800225</xdr:colOff>
          <xdr:row>10</xdr:row>
          <xdr:rowOff>295275</xdr:rowOff>
        </xdr:to>
        <xdr:sp macro="" textlink="">
          <xdr:nvSpPr>
            <xdr:cNvPr id="1039" name="Scroll Bar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10</xdr:row>
          <xdr:rowOff>76200</xdr:rowOff>
        </xdr:from>
        <xdr:to>
          <xdr:col>6</xdr:col>
          <xdr:colOff>1800225</xdr:colOff>
          <xdr:row>10</xdr:row>
          <xdr:rowOff>295275</xdr:rowOff>
        </xdr:to>
        <xdr:sp macro="" textlink="">
          <xdr:nvSpPr>
            <xdr:cNvPr id="1040" name="Scroll Bar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xdr:twoCellAnchor editAs="oneCell">
    <xdr:from>
      <xdr:col>1</xdr:col>
      <xdr:colOff>1441450</xdr:colOff>
      <xdr:row>9</xdr:row>
      <xdr:rowOff>212555</xdr:rowOff>
    </xdr:from>
    <xdr:to>
      <xdr:col>1</xdr:col>
      <xdr:colOff>2101850</xdr:colOff>
      <xdr:row>11</xdr:row>
      <xdr:rowOff>110955</xdr:rowOff>
    </xdr:to>
    <xdr:pic>
      <xdr:nvPicPr>
        <xdr:cNvPr id="7" name="Picture 6" descr="CI circle.pn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1450" y="2701755"/>
          <a:ext cx="660400" cy="660400"/>
        </a:xfrm>
        <a:prstGeom prst="rect">
          <a:avLst/>
        </a:prstGeom>
      </xdr:spPr>
    </xdr:pic>
    <xdr:clientData/>
  </xdr:twoCellAnchor>
  <xdr:twoCellAnchor editAs="oneCell">
    <xdr:from>
      <xdr:col>1</xdr:col>
      <xdr:colOff>253999</xdr:colOff>
      <xdr:row>1</xdr:row>
      <xdr:rowOff>137776</xdr:rowOff>
    </xdr:from>
    <xdr:to>
      <xdr:col>2</xdr:col>
      <xdr:colOff>787400</xdr:colOff>
      <xdr:row>6</xdr:row>
      <xdr:rowOff>177799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65759" y="239376"/>
          <a:ext cx="3896361" cy="1503063"/>
        </a:xfrm>
        <a:prstGeom prst="rect">
          <a:avLst/>
        </a:prstGeom>
      </xdr:spPr>
    </xdr:pic>
    <xdr:clientData/>
  </xdr:twoCellAnchor>
  <xdr:twoCellAnchor>
    <xdr:from>
      <xdr:col>1</xdr:col>
      <xdr:colOff>534710</xdr:colOff>
      <xdr:row>15</xdr:row>
      <xdr:rowOff>59690</xdr:rowOff>
    </xdr:from>
    <xdr:to>
      <xdr:col>7</xdr:col>
      <xdr:colOff>10828</xdr:colOff>
      <xdr:row>21</xdr:row>
      <xdr:rowOff>270136</xdr:rowOff>
    </xdr:to>
    <xdr:grpSp>
      <xdr:nvGrpSpPr>
        <xdr:cNvPr id="28" name="Group 27"/>
        <xdr:cNvGrpSpPr/>
      </xdr:nvGrpSpPr>
      <xdr:grpSpPr>
        <a:xfrm>
          <a:off x="614085" y="4806315"/>
          <a:ext cx="9699618" cy="1162946"/>
          <a:chOff x="573250" y="6124405"/>
          <a:chExt cx="4545224" cy="544954"/>
        </a:xfrm>
      </xdr:grpSpPr>
      <xdr:pic>
        <xdr:nvPicPr>
          <xdr:cNvPr id="29" name="Picture 28" descr="granta logo 2d 6 x 3 cm 300dpi Printing.jpg"/>
          <xdr:cNvPicPr>
            <a:picLocks noChangeAspect="1"/>
          </xdr:cNvPicPr>
        </xdr:nvPicPr>
        <xdr:blipFill rotWithShape="1"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1274" b="22526"/>
          <a:stretch/>
        </xdr:blipFill>
        <xdr:spPr bwMode="auto">
          <a:xfrm>
            <a:off x="2635954" y="6270097"/>
            <a:ext cx="1101289" cy="25357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0" name="Picture 29" descr="life+ logo.jpg"/>
          <xdr:cNvPicPr>
            <a:picLocks noChangeAspect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620594" y="6216862"/>
            <a:ext cx="497880" cy="36004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1" name="Picture 30" descr="Foundation_horiz_jpeg_clearspace (1).jpg"/>
          <xdr:cNvPicPr>
            <a:picLocks noChangeAspect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3250" y="6124405"/>
            <a:ext cx="1441812" cy="544954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372110</xdr:colOff>
      <xdr:row>22</xdr:row>
      <xdr:rowOff>3810</xdr:rowOff>
    </xdr:from>
    <xdr:to>
      <xdr:col>7</xdr:col>
      <xdr:colOff>473710</xdr:colOff>
      <xdr:row>22</xdr:row>
      <xdr:rowOff>3810</xdr:rowOff>
    </xdr:to>
    <xdr:cxnSp macro="">
      <xdr:nvCxnSpPr>
        <xdr:cNvPr id="5" name="Straight Connector 4"/>
        <xdr:cNvCxnSpPr/>
      </xdr:nvCxnSpPr>
      <xdr:spPr>
        <a:xfrm>
          <a:off x="483870" y="6089650"/>
          <a:ext cx="10332720" cy="0"/>
        </a:xfrm>
        <a:prstGeom prst="line">
          <a:avLst/>
        </a:prstGeom>
        <a:ln>
          <a:solidFill>
            <a:srgbClr val="0B5A73"/>
          </a:solidFill>
        </a:ln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508000</xdr:colOff>
      <xdr:row>13</xdr:row>
      <xdr:rowOff>12700</xdr:rowOff>
    </xdr:from>
    <xdr:to>
      <xdr:col>15</xdr:col>
      <xdr:colOff>127000</xdr:colOff>
      <xdr:row>27</xdr:row>
      <xdr:rowOff>88900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152400</xdr:colOff>
      <xdr:row>2</xdr:row>
      <xdr:rowOff>88900</xdr:rowOff>
    </xdr:from>
    <xdr:to>
      <xdr:col>19</xdr:col>
      <xdr:colOff>596900</xdr:colOff>
      <xdr:row>16</xdr:row>
      <xdr:rowOff>165100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787400</xdr:colOff>
      <xdr:row>29</xdr:row>
      <xdr:rowOff>177800</xdr:rowOff>
    </xdr:from>
    <xdr:to>
      <xdr:col>16</xdr:col>
      <xdr:colOff>50800</xdr:colOff>
      <xdr:row>49</xdr:row>
      <xdr:rowOff>25400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.xml"/><Relationship Id="rId3" Type="http://schemas.openxmlformats.org/officeDocument/2006/relationships/ctrlProp" Target="../ctrlProps/ctrlProp1.xml"/><Relationship Id="rId7" Type="http://schemas.openxmlformats.org/officeDocument/2006/relationships/ctrlProp" Target="../ctrlProps/ctrlProp5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6" Type="http://schemas.openxmlformats.org/officeDocument/2006/relationships/ctrlProp" Target="../ctrlProps/ctrlProp4.xml"/><Relationship Id="rId5" Type="http://schemas.openxmlformats.org/officeDocument/2006/relationships/ctrlProp" Target="../ctrlProps/ctrlProp3.xml"/><Relationship Id="rId10" Type="http://schemas.openxmlformats.org/officeDocument/2006/relationships/ctrlProp" Target="../ctrlProps/ctrlProp8.xml"/><Relationship Id="rId4" Type="http://schemas.openxmlformats.org/officeDocument/2006/relationships/ctrlProp" Target="../ctrlProps/ctrlProp2.xml"/><Relationship Id="rId9" Type="http://schemas.openxmlformats.org/officeDocument/2006/relationships/ctrlProp" Target="../ctrlProps/ctrlProp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 enableFormatConditionsCalculation="0"/>
  <dimension ref="B1:W34"/>
  <sheetViews>
    <sheetView showGridLines="0" showRowColHeaders="0" tabSelected="1" zoomScale="60" zoomScaleNormal="60" zoomScalePageLayoutView="125" workbookViewId="0">
      <selection activeCell="D29" sqref="D29"/>
    </sheetView>
  </sheetViews>
  <sheetFormatPr defaultColWidth="10.875" defaultRowHeight="15"/>
  <cols>
    <col min="1" max="1" width="1.125" style="1" customWidth="1"/>
    <col min="2" max="2" width="44.125" style="1" customWidth="1"/>
    <col min="3" max="3" width="28.375" style="1" customWidth="1"/>
    <col min="4" max="4" width="24.5" style="1" customWidth="1"/>
    <col min="5" max="5" width="9.875" style="1" customWidth="1"/>
    <col min="6" max="6" width="2.5" style="1" customWidth="1"/>
    <col min="7" max="7" width="24.875" style="1" customWidth="1"/>
    <col min="8" max="8" width="9.375" style="1" customWidth="1"/>
    <col min="9" max="10" width="10.875" style="1" hidden="1" customWidth="1"/>
    <col min="11" max="11" width="2.375" style="1" customWidth="1"/>
    <col min="12" max="13" width="10.875" style="1"/>
    <col min="14" max="14" width="2" style="1" customWidth="1"/>
    <col min="15" max="17" width="10.875" style="1"/>
    <col min="18" max="19" width="9" style="1" customWidth="1"/>
    <col min="20" max="16384" width="10.875" style="1"/>
  </cols>
  <sheetData>
    <row r="1" spans="2:23" ht="8.1" customHeight="1"/>
    <row r="2" spans="2:23" ht="26.1" customHeight="1">
      <c r="B2" s="6"/>
      <c r="C2" s="7"/>
      <c r="D2" s="7"/>
      <c r="E2" s="7"/>
      <c r="F2" s="7"/>
      <c r="G2" s="7"/>
      <c r="H2" s="7"/>
      <c r="I2" s="7"/>
      <c r="J2" s="7"/>
      <c r="K2" s="8"/>
    </row>
    <row r="3" spans="2:23" ht="30">
      <c r="B3" s="9"/>
      <c r="C3" s="10"/>
      <c r="D3" s="47" t="s">
        <v>15</v>
      </c>
      <c r="E3" s="47"/>
      <c r="F3" s="47"/>
      <c r="G3" s="47"/>
      <c r="H3" s="47"/>
      <c r="I3" s="10"/>
      <c r="J3" s="10"/>
      <c r="K3" s="11"/>
    </row>
    <row r="4" spans="2:23" ht="15.75">
      <c r="B4" s="9"/>
      <c r="C4" s="10"/>
      <c r="D4" s="12"/>
      <c r="E4" s="12"/>
      <c r="F4" s="12"/>
      <c r="G4" s="12"/>
      <c r="H4" s="12"/>
      <c r="I4" s="10"/>
      <c r="J4" s="10"/>
      <c r="K4" s="11"/>
    </row>
    <row r="5" spans="2:23" ht="30">
      <c r="B5" s="9"/>
      <c r="C5" s="10"/>
      <c r="D5" s="47" t="s">
        <v>16</v>
      </c>
      <c r="E5" s="47"/>
      <c r="F5" s="47"/>
      <c r="G5" s="47"/>
      <c r="H5" s="47"/>
      <c r="I5" s="10"/>
      <c r="J5" s="10"/>
      <c r="K5" s="11"/>
    </row>
    <row r="6" spans="2:23">
      <c r="B6" s="9"/>
      <c r="C6" s="10"/>
      <c r="D6" s="10"/>
      <c r="E6" s="10"/>
      <c r="F6" s="10"/>
      <c r="G6" s="10"/>
      <c r="H6" s="10"/>
      <c r="I6" s="10"/>
      <c r="J6" s="10"/>
      <c r="K6" s="11"/>
    </row>
    <row r="7" spans="2:23" ht="27.95" customHeight="1">
      <c r="B7" s="9"/>
      <c r="C7" s="10"/>
      <c r="D7" s="13" t="s">
        <v>28</v>
      </c>
      <c r="E7" s="10"/>
      <c r="F7" s="10"/>
      <c r="G7" s="10"/>
      <c r="H7" s="10"/>
      <c r="I7" s="10"/>
      <c r="J7" s="10"/>
      <c r="K7" s="11"/>
    </row>
    <row r="8" spans="2:23" ht="23.25">
      <c r="B8" s="9"/>
      <c r="C8" s="14"/>
      <c r="D8" s="15" t="s">
        <v>0</v>
      </c>
      <c r="E8" s="15"/>
      <c r="F8" s="15"/>
      <c r="G8" s="15" t="s">
        <v>27</v>
      </c>
      <c r="H8" s="10"/>
      <c r="I8" s="10" t="s">
        <v>0</v>
      </c>
      <c r="J8" s="10" t="s">
        <v>1</v>
      </c>
      <c r="K8" s="11"/>
      <c r="R8" s="4"/>
    </row>
    <row r="9" spans="2:23" ht="30" customHeight="1">
      <c r="B9" s="9"/>
      <c r="C9" s="16" t="s">
        <v>3</v>
      </c>
      <c r="D9" s="17"/>
      <c r="E9" s="18">
        <f>I9/100</f>
        <v>0.5</v>
      </c>
      <c r="F9" s="19"/>
      <c r="G9" s="20"/>
      <c r="H9" s="18">
        <f>J9/100</f>
        <v>0.51</v>
      </c>
      <c r="I9" s="21">
        <v>50</v>
      </c>
      <c r="J9" s="22">
        <v>51</v>
      </c>
      <c r="K9" s="11"/>
      <c r="L9" s="2"/>
      <c r="O9" s="2"/>
      <c r="Q9" s="3"/>
      <c r="R9" s="5"/>
      <c r="S9" s="3"/>
      <c r="T9" s="3"/>
      <c r="U9" s="3"/>
      <c r="V9" s="3"/>
      <c r="W9" s="3"/>
    </row>
    <row r="10" spans="2:23" ht="30" customHeight="1">
      <c r="B10" s="9"/>
      <c r="C10" s="16" t="s">
        <v>2</v>
      </c>
      <c r="D10" s="17"/>
      <c r="E10" s="18">
        <f>IF(I10/100&lt;1-E9, I10/100,1-E9)</f>
        <v>0.5</v>
      </c>
      <c r="F10" s="19"/>
      <c r="G10" s="20"/>
      <c r="H10" s="18">
        <f>IF(J10/100&lt;1-H9, J10/100,1-H9)</f>
        <v>0.48</v>
      </c>
      <c r="I10" s="22">
        <v>58</v>
      </c>
      <c r="J10" s="22">
        <v>48</v>
      </c>
      <c r="K10" s="11"/>
      <c r="L10" s="2"/>
      <c r="O10" s="2"/>
      <c r="Q10" s="3"/>
      <c r="R10" s="5"/>
      <c r="S10" s="3"/>
      <c r="T10" s="3"/>
      <c r="U10" s="3"/>
      <c r="V10" s="3"/>
      <c r="W10" s="3"/>
    </row>
    <row r="11" spans="2:23" ht="30" customHeight="1">
      <c r="B11" s="9"/>
      <c r="C11" s="23" t="s">
        <v>26</v>
      </c>
      <c r="D11" s="17"/>
      <c r="E11" s="18">
        <f>I11/100</f>
        <v>0.48</v>
      </c>
      <c r="F11" s="19"/>
      <c r="G11" s="20"/>
      <c r="H11" s="18">
        <f>J11/100</f>
        <v>0.48</v>
      </c>
      <c r="I11" s="22">
        <v>48</v>
      </c>
      <c r="J11" s="22">
        <v>48</v>
      </c>
      <c r="K11" s="11"/>
      <c r="L11" s="2"/>
      <c r="O11" s="2"/>
      <c r="Q11" s="3"/>
      <c r="R11" s="5"/>
      <c r="S11" s="3"/>
      <c r="T11" s="3"/>
      <c r="U11" s="3"/>
      <c r="V11" s="3"/>
      <c r="W11" s="3"/>
    </row>
    <row r="12" spans="2:23" ht="15.95" customHeight="1">
      <c r="B12" s="9"/>
      <c r="C12" s="24"/>
      <c r="D12" s="10"/>
      <c r="E12" s="25"/>
      <c r="F12" s="25"/>
      <c r="G12" s="25"/>
      <c r="H12" s="25"/>
      <c r="I12" s="22"/>
      <c r="J12" s="22"/>
      <c r="K12" s="11"/>
    </row>
    <row r="13" spans="2:23" ht="30" customHeight="1">
      <c r="B13" s="9"/>
      <c r="C13" s="16" t="s">
        <v>4</v>
      </c>
      <c r="D13" s="17"/>
      <c r="E13" s="26">
        <f>I13/10</f>
        <v>4.9000000000000004</v>
      </c>
      <c r="F13" s="27" t="s">
        <v>5</v>
      </c>
      <c r="G13" s="28"/>
      <c r="H13" s="29"/>
      <c r="I13" s="22">
        <v>49</v>
      </c>
      <c r="J13" s="22"/>
      <c r="K13" s="11"/>
    </row>
    <row r="14" spans="2:23" ht="30" customHeight="1">
      <c r="B14" s="9"/>
      <c r="C14" s="30" t="s">
        <v>25</v>
      </c>
      <c r="D14" s="17"/>
      <c r="E14" s="26">
        <f>I14/10</f>
        <v>1</v>
      </c>
      <c r="F14" s="27" t="s">
        <v>5</v>
      </c>
      <c r="G14" s="31"/>
      <c r="H14" s="29"/>
      <c r="I14" s="22">
        <v>10</v>
      </c>
      <c r="J14" s="22"/>
      <c r="K14" s="11"/>
    </row>
    <row r="15" spans="2:23" ht="33" customHeight="1">
      <c r="B15" s="32" t="str">
        <f>CONCATENATE("MCI = ",TEXT(MCI,"0.00"))</f>
        <v>MCI = 001</v>
      </c>
      <c r="C15" s="33"/>
      <c r="D15" s="34"/>
      <c r="E15" s="35"/>
      <c r="F15" s="10"/>
      <c r="G15" s="10"/>
      <c r="H15" s="10"/>
      <c r="I15" s="10"/>
      <c r="J15" s="10"/>
      <c r="K15" s="11"/>
    </row>
    <row r="16" spans="2:23">
      <c r="B16" s="9"/>
      <c r="C16" s="10"/>
      <c r="D16" s="10"/>
      <c r="E16" s="10"/>
      <c r="F16" s="10"/>
      <c r="G16" s="10"/>
      <c r="H16" s="10"/>
      <c r="I16" s="10"/>
      <c r="J16" s="10"/>
      <c r="K16" s="11"/>
    </row>
    <row r="17" spans="2:11">
      <c r="B17" s="9"/>
      <c r="C17" s="10"/>
      <c r="D17" s="10"/>
      <c r="E17" s="10"/>
      <c r="F17" s="10"/>
      <c r="G17" s="10"/>
      <c r="H17" s="10"/>
      <c r="I17" s="10"/>
      <c r="J17" s="10"/>
      <c r="K17" s="11"/>
    </row>
    <row r="18" spans="2:11">
      <c r="B18" s="9"/>
      <c r="C18" s="10"/>
      <c r="D18" s="10"/>
      <c r="E18" s="10"/>
      <c r="F18" s="10"/>
      <c r="G18" s="10"/>
      <c r="H18" s="10"/>
      <c r="I18" s="10"/>
      <c r="J18" s="10"/>
      <c r="K18" s="11"/>
    </row>
    <row r="19" spans="2:11">
      <c r="B19" s="9"/>
      <c r="C19" s="10"/>
      <c r="D19" s="10"/>
      <c r="E19" s="10"/>
      <c r="F19" s="10"/>
      <c r="G19" s="10"/>
      <c r="H19" s="10"/>
      <c r="I19" s="10"/>
      <c r="J19" s="10"/>
      <c r="K19" s="11"/>
    </row>
    <row r="20" spans="2:11">
      <c r="B20" s="9"/>
      <c r="C20" s="10"/>
      <c r="D20" s="10"/>
      <c r="E20" s="10"/>
      <c r="F20" s="10"/>
      <c r="G20" s="10"/>
      <c r="H20" s="10"/>
      <c r="I20" s="10"/>
      <c r="J20" s="10"/>
      <c r="K20" s="11"/>
    </row>
    <row r="21" spans="2:11" hidden="1">
      <c r="B21" s="9"/>
      <c r="C21" s="10"/>
      <c r="D21" s="10"/>
      <c r="E21" s="10"/>
      <c r="F21" s="10"/>
      <c r="G21" s="10"/>
      <c r="H21" s="10"/>
      <c r="I21" s="10"/>
      <c r="J21" s="10"/>
      <c r="K21" s="11"/>
    </row>
    <row r="22" spans="2:11" ht="27.95" customHeight="1">
      <c r="B22" s="9"/>
      <c r="C22" s="10"/>
      <c r="D22" s="10"/>
      <c r="E22" s="10"/>
      <c r="F22" s="10"/>
      <c r="G22" s="10"/>
      <c r="H22" s="10"/>
      <c r="I22" s="10"/>
      <c r="J22" s="10"/>
      <c r="K22" s="11"/>
    </row>
    <row r="23" spans="2:11" ht="35.1" customHeight="1">
      <c r="B23" s="36" t="s">
        <v>19</v>
      </c>
      <c r="C23" s="37" t="s">
        <v>7</v>
      </c>
      <c r="D23" s="38">
        <f>1-FR-FU</f>
        <v>0</v>
      </c>
      <c r="E23" s="10"/>
      <c r="F23" s="10"/>
      <c r="G23" s="10"/>
      <c r="H23" s="10"/>
      <c r="I23" s="10"/>
      <c r="J23" s="10"/>
      <c r="K23" s="11"/>
    </row>
    <row r="24" spans="2:11" ht="20.25">
      <c r="B24" s="9"/>
      <c r="C24" s="39" t="s">
        <v>22</v>
      </c>
      <c r="D24" s="38">
        <f>1-CR-CU</f>
        <v>1.0000000000000009E-2</v>
      </c>
      <c r="E24" s="10"/>
      <c r="F24" s="10"/>
      <c r="G24" s="10"/>
      <c r="H24" s="10"/>
      <c r="I24" s="10"/>
      <c r="J24" s="10"/>
      <c r="K24" s="11"/>
    </row>
    <row r="25" spans="2:11" ht="20.25">
      <c r="B25" s="9"/>
      <c r="C25" s="39" t="s">
        <v>23</v>
      </c>
      <c r="D25" s="38">
        <f>(1-EF)*FR/EF</f>
        <v>0.54166666666666674</v>
      </c>
      <c r="E25" s="10"/>
      <c r="F25" s="10"/>
      <c r="G25" s="10"/>
      <c r="H25" s="10"/>
      <c r="I25" s="10"/>
      <c r="J25" s="10"/>
      <c r="K25" s="11"/>
    </row>
    <row r="26" spans="2:11" ht="20.25">
      <c r="B26" s="9"/>
      <c r="C26" s="39" t="s">
        <v>24</v>
      </c>
      <c r="D26" s="38">
        <f>(1-EC)*CR</f>
        <v>0.24959999999999999</v>
      </c>
      <c r="E26" s="10"/>
      <c r="F26" s="10"/>
      <c r="G26" s="10"/>
      <c r="H26" s="10"/>
      <c r="I26" s="10"/>
      <c r="J26" s="10"/>
      <c r="K26" s="11"/>
    </row>
    <row r="27" spans="2:11" ht="18.75">
      <c r="B27" s="9"/>
      <c r="C27" s="39" t="s">
        <v>6</v>
      </c>
      <c r="D27" s="38">
        <f>W0+(WF+WC)/2</f>
        <v>0.4056333333333334</v>
      </c>
      <c r="E27" s="10"/>
      <c r="F27" s="10"/>
      <c r="G27" s="10"/>
      <c r="H27" s="10"/>
      <c r="I27" s="10"/>
      <c r="J27" s="10"/>
      <c r="K27" s="11"/>
    </row>
    <row r="28" spans="2:11" ht="18.75">
      <c r="B28" s="9"/>
      <c r="C28" s="39" t="s">
        <v>20</v>
      </c>
      <c r="D28" s="40">
        <f>E13*U</f>
        <v>4.9000000000000004</v>
      </c>
      <c r="E28" s="10"/>
      <c r="F28" s="10"/>
      <c r="G28" s="10"/>
      <c r="H28" s="10"/>
      <c r="I28" s="10"/>
      <c r="J28" s="10"/>
      <c r="K28" s="11"/>
    </row>
    <row r="29" spans="2:11" ht="18.75">
      <c r="B29" s="9"/>
      <c r="C29" s="39" t="s">
        <v>21</v>
      </c>
      <c r="D29" s="38">
        <f>0.9/X</f>
        <v>0.18367346938775508</v>
      </c>
      <c r="E29" s="10"/>
      <c r="F29" s="10"/>
      <c r="G29" s="10"/>
      <c r="H29" s="10"/>
      <c r="I29" s="10"/>
      <c r="J29" s="10"/>
      <c r="K29" s="11"/>
    </row>
    <row r="30" spans="2:11" ht="18.75">
      <c r="B30" s="9"/>
      <c r="C30" s="39" t="s">
        <v>18</v>
      </c>
      <c r="D30" s="38">
        <f>(V+W)/(2+(WF-WC)/2)</f>
        <v>0.18901539274009416</v>
      </c>
      <c r="E30" s="10"/>
      <c r="F30" s="10"/>
      <c r="G30" s="10"/>
      <c r="H30" s="10"/>
      <c r="I30" s="10"/>
      <c r="J30" s="10"/>
      <c r="K30" s="11"/>
    </row>
    <row r="31" spans="2:11" ht="18.75">
      <c r="B31" s="9"/>
      <c r="C31" s="41" t="s">
        <v>17</v>
      </c>
      <c r="D31" s="42">
        <f>MAX(1-LFI*f,0)</f>
        <v>0.96528288704773779</v>
      </c>
      <c r="E31" s="10"/>
      <c r="F31" s="10"/>
      <c r="G31" s="10"/>
      <c r="H31" s="10"/>
      <c r="I31" s="10"/>
      <c r="J31" s="10"/>
      <c r="K31" s="11"/>
    </row>
    <row r="32" spans="2:11">
      <c r="B32" s="43"/>
      <c r="C32" s="44"/>
      <c r="D32" s="45">
        <f>1-D31</f>
        <v>3.4717112952262208E-2</v>
      </c>
      <c r="E32" s="44"/>
      <c r="F32" s="44"/>
      <c r="G32" s="44"/>
      <c r="H32" s="44"/>
      <c r="I32" s="44"/>
      <c r="J32" s="44"/>
      <c r="K32" s="46"/>
    </row>
    <row r="33" spans="2:11" ht="9" customHeight="1">
      <c r="I33" s="10"/>
      <c r="J33" s="10"/>
      <c r="K33" s="10"/>
    </row>
    <row r="34" spans="2:11" ht="54.95" customHeight="1">
      <c r="B34" s="48" t="s">
        <v>29</v>
      </c>
      <c r="C34" s="48"/>
      <c r="D34" s="48"/>
      <c r="E34" s="48"/>
      <c r="F34" s="48"/>
      <c r="G34" s="48"/>
      <c r="H34" s="48"/>
      <c r="I34" s="48"/>
      <c r="J34" s="48"/>
      <c r="K34" s="48"/>
    </row>
  </sheetData>
  <mergeCells count="3">
    <mergeCell ref="D3:H3"/>
    <mergeCell ref="D5:H5"/>
    <mergeCell ref="B34:K34"/>
  </mergeCells>
  <phoneticPr fontId="4" type="noConversion"/>
  <pageMargins left="0.75" right="0.75" top="1" bottom="1" header="0.5" footer="0.5"/>
  <pageSetup paperSize="9" orientation="portrait" horizontalDpi="4294967292" verticalDpi="429496729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3" name="Scroll Bar 1">
              <controlPr locked="0" defaultSize="0" autoPict="0">
                <anchor moveWithCells="1">
                  <from>
                    <xdr:col>3</xdr:col>
                    <xdr:colOff>104775</xdr:colOff>
                    <xdr:row>8</xdr:row>
                    <xdr:rowOff>85725</xdr:rowOff>
                  </from>
                  <to>
                    <xdr:col>3</xdr:col>
                    <xdr:colOff>1800225</xdr:colOff>
                    <xdr:row>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4" name="Scroll Bar 4">
              <controlPr locked="0" defaultSize="0" autoPict="0">
                <anchor moveWithCells="1">
                  <from>
                    <xdr:col>6</xdr:col>
                    <xdr:colOff>104775</xdr:colOff>
                    <xdr:row>8</xdr:row>
                    <xdr:rowOff>85725</xdr:rowOff>
                  </from>
                  <to>
                    <xdr:col>6</xdr:col>
                    <xdr:colOff>1800225</xdr:colOff>
                    <xdr:row>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5" name="Scroll Bar 6">
              <controlPr locked="0" defaultSize="0" autoPict="0">
                <anchor moveWithCells="1">
                  <from>
                    <xdr:col>3</xdr:col>
                    <xdr:colOff>85725</xdr:colOff>
                    <xdr:row>12</xdr:row>
                    <xdr:rowOff>76200</xdr:rowOff>
                  </from>
                  <to>
                    <xdr:col>3</xdr:col>
                    <xdr:colOff>1790700</xdr:colOff>
                    <xdr:row>12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Scroll Bar 3">
              <controlPr locked="0" defaultSize="0" autoPict="0">
                <anchor moveWithCells="1">
                  <from>
                    <xdr:col>3</xdr:col>
                    <xdr:colOff>104775</xdr:colOff>
                    <xdr:row>9</xdr:row>
                    <xdr:rowOff>85725</xdr:rowOff>
                  </from>
                  <to>
                    <xdr:col>3</xdr:col>
                    <xdr:colOff>1800225</xdr:colOff>
                    <xdr:row>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7" name="Scroll Bar 5">
              <controlPr locked="0" defaultSize="0" autoPict="0">
                <anchor moveWithCells="1">
                  <from>
                    <xdr:col>6</xdr:col>
                    <xdr:colOff>104775</xdr:colOff>
                    <xdr:row>9</xdr:row>
                    <xdr:rowOff>85725</xdr:rowOff>
                  </from>
                  <to>
                    <xdr:col>6</xdr:col>
                    <xdr:colOff>1800225</xdr:colOff>
                    <xdr:row>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8" name="Scroll Bar 15">
              <controlPr locked="0" defaultSize="0" autoPict="0">
                <anchor moveWithCells="1">
                  <from>
                    <xdr:col>3</xdr:col>
                    <xdr:colOff>104775</xdr:colOff>
                    <xdr:row>10</xdr:row>
                    <xdr:rowOff>76200</xdr:rowOff>
                  </from>
                  <to>
                    <xdr:col>3</xdr:col>
                    <xdr:colOff>1800225</xdr:colOff>
                    <xdr:row>10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9" name="Scroll Bar 16">
              <controlPr locked="0" defaultSize="0" autoPict="0">
                <anchor moveWithCells="1">
                  <from>
                    <xdr:col>6</xdr:col>
                    <xdr:colOff>104775</xdr:colOff>
                    <xdr:row>10</xdr:row>
                    <xdr:rowOff>76200</xdr:rowOff>
                  </from>
                  <to>
                    <xdr:col>6</xdr:col>
                    <xdr:colOff>1800225</xdr:colOff>
                    <xdr:row>10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0" name="Scroll Bar 13">
              <controlPr locked="0" defaultSize="0" autoPict="0">
                <anchor moveWithCells="1">
                  <from>
                    <xdr:col>3</xdr:col>
                    <xdr:colOff>85725</xdr:colOff>
                    <xdr:row>13</xdr:row>
                    <xdr:rowOff>85725</xdr:rowOff>
                  </from>
                  <to>
                    <xdr:col>3</xdr:col>
                    <xdr:colOff>1790700</xdr:colOff>
                    <xdr:row>13</xdr:row>
                    <xdr:rowOff>304800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 enableFormatConditionsCalculation="0"/>
  <dimension ref="A2:N42"/>
  <sheetViews>
    <sheetView topLeftCell="C5" workbookViewId="0">
      <selection activeCell="H48" sqref="H48"/>
    </sheetView>
  </sheetViews>
  <sheetFormatPr defaultColWidth="11" defaultRowHeight="15.75"/>
  <cols>
    <col min="5" max="5" width="12.125" bestFit="1" customWidth="1"/>
  </cols>
  <sheetData>
    <row r="2" spans="1:14">
      <c r="A2" t="s">
        <v>9</v>
      </c>
      <c r="B2" t="s">
        <v>8</v>
      </c>
      <c r="C2" t="s">
        <v>14</v>
      </c>
      <c r="D2" t="s">
        <v>13</v>
      </c>
      <c r="E2" t="s">
        <v>10</v>
      </c>
      <c r="F2" t="s">
        <v>11</v>
      </c>
      <c r="G2" t="s">
        <v>12</v>
      </c>
      <c r="L2" t="str">
        <f>C2</f>
        <v>1/E</v>
      </c>
      <c r="M2" t="str">
        <f>D2</f>
        <v>E</v>
      </c>
      <c r="N2" t="s">
        <v>11</v>
      </c>
    </row>
    <row r="3" spans="1:14">
      <c r="A3">
        <v>10</v>
      </c>
      <c r="B3">
        <v>1.25</v>
      </c>
      <c r="C3">
        <f t="shared" ref="C3:C42" si="0">A$3/B3</f>
        <v>8</v>
      </c>
      <c r="D3">
        <f t="shared" ref="D3:D42" si="1">1/C3</f>
        <v>0.125</v>
      </c>
      <c r="L3">
        <f t="shared" ref="L3:L42" si="2">C3</f>
        <v>8</v>
      </c>
      <c r="M3">
        <f t="shared" ref="M3:M42" si="3">D3</f>
        <v>0.125</v>
      </c>
      <c r="N3">
        <f>(1-0.5*(1-EXP(-L3)))^2</f>
        <v>0.25016775944774489</v>
      </c>
    </row>
    <row r="4" spans="1:14">
      <c r="B4">
        <v>2.5</v>
      </c>
      <c r="C4">
        <f t="shared" si="0"/>
        <v>4</v>
      </c>
      <c r="D4">
        <f t="shared" si="1"/>
        <v>0.25</v>
      </c>
      <c r="E4">
        <f t="shared" ref="E4:E42" si="4">(1-(1-EXP(-C4)))^2</f>
        <v>3.3546262790251332E-4</v>
      </c>
      <c r="F4">
        <f>(1-0.5 *(1-EXP(-C4)))^2</f>
        <v>0.25924168510134271</v>
      </c>
      <c r="G4">
        <f>(1-0 *(1-EXP(-C4)))^2</f>
        <v>1</v>
      </c>
      <c r="L4">
        <f t="shared" si="2"/>
        <v>4</v>
      </c>
      <c r="M4">
        <f t="shared" si="3"/>
        <v>0.25</v>
      </c>
      <c r="N4">
        <f t="shared" ref="N4:N42" si="5">(1-0.5*(1-EXP(-L4)))^2</f>
        <v>0.25924168510134271</v>
      </c>
    </row>
    <row r="5" spans="1:14">
      <c r="B5">
        <v>3.75</v>
      </c>
      <c r="C5">
        <f t="shared" si="0"/>
        <v>2.6666666666666665</v>
      </c>
      <c r="D5">
        <f t="shared" si="1"/>
        <v>0.375</v>
      </c>
      <c r="E5">
        <f t="shared" si="4"/>
        <v>4.8279499938314397E-3</v>
      </c>
      <c r="F5">
        <f t="shared" ref="F5:F42" si="6">(1-0.5 *(1-EXP(-C5)))^2</f>
        <v>0.28594871310985864</v>
      </c>
      <c r="G5">
        <f t="shared" ref="G5:G42" si="7">(1-0 *(1-EXP(-C5)))^2</f>
        <v>1</v>
      </c>
      <c r="L5">
        <f t="shared" si="2"/>
        <v>2.6666666666666665</v>
      </c>
      <c r="M5">
        <f t="shared" si="3"/>
        <v>0.375</v>
      </c>
      <c r="N5">
        <f t="shared" si="5"/>
        <v>0.28594871310985864</v>
      </c>
    </row>
    <row r="6" spans="1:14">
      <c r="B6">
        <v>5</v>
      </c>
      <c r="C6">
        <f t="shared" si="0"/>
        <v>2</v>
      </c>
      <c r="D6">
        <f t="shared" si="1"/>
        <v>0.5</v>
      </c>
      <c r="E6">
        <f t="shared" si="4"/>
        <v>1.8315638888734182E-2</v>
      </c>
      <c r="F6">
        <f t="shared" si="6"/>
        <v>0.32224655134048996</v>
      </c>
      <c r="G6">
        <f t="shared" si="7"/>
        <v>1</v>
      </c>
      <c r="L6">
        <f t="shared" si="2"/>
        <v>2</v>
      </c>
      <c r="M6">
        <f t="shared" si="3"/>
        <v>0.5</v>
      </c>
      <c r="N6">
        <f t="shared" si="5"/>
        <v>0.32224655134048996</v>
      </c>
    </row>
    <row r="7" spans="1:14">
      <c r="B7">
        <v>6.25</v>
      </c>
      <c r="C7">
        <f t="shared" si="0"/>
        <v>1.6</v>
      </c>
      <c r="D7">
        <f t="shared" si="1"/>
        <v>0.625</v>
      </c>
      <c r="E7">
        <f t="shared" si="4"/>
        <v>4.076220397836619E-2</v>
      </c>
      <c r="F7">
        <f t="shared" si="6"/>
        <v>0.36113880999191916</v>
      </c>
      <c r="G7">
        <f t="shared" si="7"/>
        <v>1</v>
      </c>
      <c r="L7">
        <f t="shared" si="2"/>
        <v>1.6</v>
      </c>
      <c r="M7">
        <f t="shared" si="3"/>
        <v>0.625</v>
      </c>
      <c r="N7">
        <f t="shared" si="5"/>
        <v>0.36113880999191916</v>
      </c>
    </row>
    <row r="8" spans="1:14">
      <c r="B8">
        <v>7.5</v>
      </c>
      <c r="C8">
        <f t="shared" si="0"/>
        <v>1.3333333333333333</v>
      </c>
      <c r="D8">
        <f t="shared" si="1"/>
        <v>0.75</v>
      </c>
      <c r="E8">
        <f t="shared" si="4"/>
        <v>6.9483451222801501E-2</v>
      </c>
      <c r="F8">
        <f t="shared" si="6"/>
        <v>0.39916943186356374</v>
      </c>
      <c r="G8">
        <f t="shared" si="7"/>
        <v>1</v>
      </c>
      <c r="L8">
        <f t="shared" si="2"/>
        <v>1.3333333333333333</v>
      </c>
      <c r="M8">
        <f t="shared" si="3"/>
        <v>0.75</v>
      </c>
      <c r="N8">
        <f t="shared" si="5"/>
        <v>0.39916943186356374</v>
      </c>
    </row>
    <row r="9" spans="1:14">
      <c r="B9">
        <v>8.75</v>
      </c>
      <c r="C9">
        <f t="shared" si="0"/>
        <v>1.1428571428571428</v>
      </c>
      <c r="D9">
        <f t="shared" si="1"/>
        <v>0.875</v>
      </c>
      <c r="E9">
        <f t="shared" si="4"/>
        <v>0.10170139230422684</v>
      </c>
      <c r="F9">
        <f t="shared" si="6"/>
        <v>0.43487862673804195</v>
      </c>
      <c r="G9">
        <f t="shared" si="7"/>
        <v>1</v>
      </c>
      <c r="L9">
        <f t="shared" si="2"/>
        <v>1.1428571428571428</v>
      </c>
      <c r="M9">
        <f t="shared" si="3"/>
        <v>0.875</v>
      </c>
      <c r="N9">
        <f t="shared" si="5"/>
        <v>0.43487862673804195</v>
      </c>
    </row>
    <row r="10" spans="1:14">
      <c r="B10">
        <v>10</v>
      </c>
      <c r="C10">
        <f t="shared" si="0"/>
        <v>1</v>
      </c>
      <c r="D10">
        <f t="shared" si="1"/>
        <v>1</v>
      </c>
      <c r="E10">
        <f t="shared" si="4"/>
        <v>0.1353352832366127</v>
      </c>
      <c r="F10">
        <f t="shared" si="6"/>
        <v>0.46777354139487431</v>
      </c>
      <c r="G10">
        <f t="shared" si="7"/>
        <v>1</v>
      </c>
      <c r="L10">
        <f t="shared" si="2"/>
        <v>1</v>
      </c>
      <c r="M10">
        <f t="shared" si="3"/>
        <v>1</v>
      </c>
      <c r="N10">
        <f t="shared" si="5"/>
        <v>0.46777354139487431</v>
      </c>
    </row>
    <row r="11" spans="1:14">
      <c r="B11">
        <v>11.25</v>
      </c>
      <c r="C11">
        <f t="shared" si="0"/>
        <v>0.88888888888888884</v>
      </c>
      <c r="D11">
        <f t="shared" si="1"/>
        <v>1.125</v>
      </c>
      <c r="E11">
        <f t="shared" si="4"/>
        <v>0.16901331540606609</v>
      </c>
      <c r="F11">
        <f t="shared" si="6"/>
        <v>0.49780947410511017</v>
      </c>
      <c r="G11">
        <f t="shared" si="7"/>
        <v>1</v>
      </c>
      <c r="L11">
        <f t="shared" si="2"/>
        <v>0.88888888888888884</v>
      </c>
      <c r="M11">
        <f t="shared" si="3"/>
        <v>1.125</v>
      </c>
      <c r="N11">
        <f t="shared" si="5"/>
        <v>0.49780947410511017</v>
      </c>
    </row>
    <row r="12" spans="1:14">
      <c r="B12">
        <v>12.5</v>
      </c>
      <c r="C12">
        <f t="shared" si="0"/>
        <v>0.8</v>
      </c>
      <c r="D12">
        <f t="shared" si="1"/>
        <v>1.25</v>
      </c>
      <c r="E12">
        <f t="shared" si="4"/>
        <v>0.20189651799465538</v>
      </c>
      <c r="F12">
        <f t="shared" si="6"/>
        <v>0.52513861155727459</v>
      </c>
      <c r="G12">
        <f t="shared" si="7"/>
        <v>1</v>
      </c>
      <c r="L12">
        <f t="shared" si="2"/>
        <v>0.8</v>
      </c>
      <c r="M12">
        <f t="shared" si="3"/>
        <v>1.25</v>
      </c>
      <c r="N12">
        <f t="shared" si="5"/>
        <v>0.52513861155727459</v>
      </c>
    </row>
    <row r="13" spans="1:14">
      <c r="B13">
        <v>13.75</v>
      </c>
      <c r="C13">
        <f t="shared" si="0"/>
        <v>0.72727272727272729</v>
      </c>
      <c r="D13">
        <f t="shared" si="1"/>
        <v>1.375</v>
      </c>
      <c r="E13">
        <f t="shared" si="4"/>
        <v>0.23350647909091338</v>
      </c>
      <c r="F13">
        <f t="shared" si="6"/>
        <v>0.54998916036764112</v>
      </c>
      <c r="G13">
        <f t="shared" si="7"/>
        <v>1</v>
      </c>
      <c r="L13">
        <f t="shared" si="2"/>
        <v>0.72727272727272729</v>
      </c>
      <c r="M13">
        <f t="shared" si="3"/>
        <v>1.375</v>
      </c>
      <c r="N13">
        <f t="shared" si="5"/>
        <v>0.54998916036764112</v>
      </c>
    </row>
    <row r="14" spans="1:14">
      <c r="B14">
        <v>15</v>
      </c>
      <c r="C14">
        <f t="shared" si="0"/>
        <v>0.66666666666666663</v>
      </c>
      <c r="D14">
        <f t="shared" si="1"/>
        <v>1.5</v>
      </c>
      <c r="E14">
        <f t="shared" si="4"/>
        <v>0.26359713811572677</v>
      </c>
      <c r="F14">
        <f t="shared" si="6"/>
        <v>0.57260784404522769</v>
      </c>
      <c r="G14">
        <f t="shared" si="7"/>
        <v>1</v>
      </c>
      <c r="L14">
        <f t="shared" si="2"/>
        <v>0.66666666666666663</v>
      </c>
      <c r="M14">
        <f t="shared" si="3"/>
        <v>1.5</v>
      </c>
      <c r="N14">
        <f t="shared" si="5"/>
        <v>0.57260784404522769</v>
      </c>
    </row>
    <row r="15" spans="1:14">
      <c r="B15">
        <v>16.25</v>
      </c>
      <c r="C15">
        <f t="shared" si="0"/>
        <v>0.61538461538461542</v>
      </c>
      <c r="D15">
        <f t="shared" si="1"/>
        <v>1.625</v>
      </c>
      <c r="E15">
        <f t="shared" si="4"/>
        <v>0.29206782369141415</v>
      </c>
      <c r="F15">
        <f t="shared" si="6"/>
        <v>0.59323345416612072</v>
      </c>
      <c r="G15">
        <f t="shared" si="7"/>
        <v>1</v>
      </c>
      <c r="L15">
        <f t="shared" si="2"/>
        <v>0.61538461538461542</v>
      </c>
      <c r="M15">
        <f t="shared" si="3"/>
        <v>1.625</v>
      </c>
      <c r="N15">
        <f t="shared" si="5"/>
        <v>0.59323345416612072</v>
      </c>
    </row>
    <row r="16" spans="1:14">
      <c r="B16">
        <v>17.5</v>
      </c>
      <c r="C16">
        <f t="shared" si="0"/>
        <v>0.5714285714285714</v>
      </c>
      <c r="D16">
        <f t="shared" si="1"/>
        <v>1.75</v>
      </c>
      <c r="E16">
        <f t="shared" si="4"/>
        <v>0.3189065573239705</v>
      </c>
      <c r="F16">
        <f t="shared" si="6"/>
        <v>0.61208570033487231</v>
      </c>
      <c r="G16">
        <f t="shared" si="7"/>
        <v>1</v>
      </c>
      <c r="L16">
        <f t="shared" si="2"/>
        <v>0.5714285714285714</v>
      </c>
      <c r="M16">
        <f t="shared" si="3"/>
        <v>1.75</v>
      </c>
      <c r="N16">
        <f t="shared" si="5"/>
        <v>0.61208570033487231</v>
      </c>
    </row>
    <row r="17" spans="2:14">
      <c r="B17">
        <v>18.75</v>
      </c>
      <c r="C17">
        <f t="shared" si="0"/>
        <v>0.53333333333333333</v>
      </c>
      <c r="D17">
        <f t="shared" si="1"/>
        <v>1.875</v>
      </c>
      <c r="E17">
        <f t="shared" si="4"/>
        <v>0.34415378686541243</v>
      </c>
      <c r="F17">
        <f t="shared" si="6"/>
        <v>0.62936155647136915</v>
      </c>
      <c r="G17">
        <f t="shared" si="7"/>
        <v>1</v>
      </c>
      <c r="L17">
        <f t="shared" si="2"/>
        <v>0.53333333333333333</v>
      </c>
      <c r="M17">
        <f t="shared" si="3"/>
        <v>1.875</v>
      </c>
      <c r="N17">
        <f t="shared" si="5"/>
        <v>0.62936155647136915</v>
      </c>
    </row>
    <row r="18" spans="2:14">
      <c r="B18">
        <v>20</v>
      </c>
      <c r="C18">
        <f t="shared" si="0"/>
        <v>0.5</v>
      </c>
      <c r="D18">
        <f t="shared" si="1"/>
        <v>2</v>
      </c>
      <c r="E18">
        <f t="shared" si="4"/>
        <v>0.36787944117144233</v>
      </c>
      <c r="F18">
        <f t="shared" si="6"/>
        <v>0.6452351901491773</v>
      </c>
      <c r="G18">
        <f t="shared" si="7"/>
        <v>1</v>
      </c>
      <c r="L18">
        <f t="shared" si="2"/>
        <v>0.5</v>
      </c>
      <c r="M18">
        <f t="shared" si="3"/>
        <v>2</v>
      </c>
      <c r="N18">
        <f t="shared" si="5"/>
        <v>0.6452351901491773</v>
      </c>
    </row>
    <row r="19" spans="2:14">
      <c r="B19">
        <v>21.25</v>
      </c>
      <c r="C19">
        <f t="shared" si="0"/>
        <v>0.47058823529411764</v>
      </c>
      <c r="D19">
        <f t="shared" si="1"/>
        <v>2.125</v>
      </c>
      <c r="E19">
        <f t="shared" si="4"/>
        <v>0.39016854342397683</v>
      </c>
      <c r="F19">
        <f t="shared" si="6"/>
        <v>0.65985949985613146</v>
      </c>
      <c r="G19">
        <f t="shared" si="7"/>
        <v>1</v>
      </c>
      <c r="L19">
        <f t="shared" si="2"/>
        <v>0.47058823529411764</v>
      </c>
      <c r="M19">
        <f t="shared" si="3"/>
        <v>2.125</v>
      </c>
      <c r="N19">
        <f t="shared" si="5"/>
        <v>0.65985949985613146</v>
      </c>
    </row>
    <row r="20" spans="2:14">
      <c r="B20">
        <v>22.5</v>
      </c>
      <c r="C20">
        <f t="shared" si="0"/>
        <v>0.44444444444444442</v>
      </c>
      <c r="D20">
        <f t="shared" si="1"/>
        <v>2.25</v>
      </c>
      <c r="E20">
        <f t="shared" si="4"/>
        <v>0.41111229050718751</v>
      </c>
      <c r="F20">
        <f t="shared" si="6"/>
        <v>0.67336826684177431</v>
      </c>
      <c r="G20">
        <f t="shared" si="7"/>
        <v>1</v>
      </c>
      <c r="L20">
        <f t="shared" si="2"/>
        <v>0.44444444444444442</v>
      </c>
      <c r="M20">
        <f t="shared" si="3"/>
        <v>2.25</v>
      </c>
      <c r="N20">
        <f t="shared" si="5"/>
        <v>0.67336826684177431</v>
      </c>
    </row>
    <row r="21" spans="2:14">
      <c r="B21">
        <v>23.75</v>
      </c>
      <c r="C21">
        <f t="shared" si="0"/>
        <v>0.42105263157894735</v>
      </c>
      <c r="D21">
        <f t="shared" si="1"/>
        <v>2.375</v>
      </c>
      <c r="E21">
        <f t="shared" si="4"/>
        <v>0.43080261519743523</v>
      </c>
      <c r="F21">
        <f t="shared" si="6"/>
        <v>0.6858784315347789</v>
      </c>
      <c r="G21">
        <f t="shared" si="7"/>
        <v>1</v>
      </c>
      <c r="L21">
        <f t="shared" si="2"/>
        <v>0.42105263157894735</v>
      </c>
      <c r="M21">
        <f t="shared" si="3"/>
        <v>2.375</v>
      </c>
      <c r="N21">
        <f t="shared" si="5"/>
        <v>0.6858784315347789</v>
      </c>
    </row>
    <row r="22" spans="2:14">
      <c r="B22">
        <v>25</v>
      </c>
      <c r="C22">
        <f t="shared" si="0"/>
        <v>0.4</v>
      </c>
      <c r="D22">
        <f t="shared" si="1"/>
        <v>2.5</v>
      </c>
      <c r="E22">
        <f t="shared" si="4"/>
        <v>0.44932896411722162</v>
      </c>
      <c r="F22">
        <f t="shared" si="6"/>
        <v>0.69749226404712505</v>
      </c>
      <c r="G22">
        <f t="shared" si="7"/>
        <v>1</v>
      </c>
      <c r="L22">
        <f t="shared" si="2"/>
        <v>0.4</v>
      </c>
      <c r="M22">
        <f t="shared" si="3"/>
        <v>2.5</v>
      </c>
      <c r="N22">
        <f t="shared" si="5"/>
        <v>0.69749226404712505</v>
      </c>
    </row>
    <row r="23" spans="2:14">
      <c r="B23">
        <v>26.25</v>
      </c>
      <c r="C23">
        <f t="shared" si="0"/>
        <v>0.38095238095238093</v>
      </c>
      <c r="D23">
        <f t="shared" si="1"/>
        <v>2.625</v>
      </c>
      <c r="E23">
        <f t="shared" si="4"/>
        <v>0.46677648165168145</v>
      </c>
      <c r="F23">
        <f t="shared" si="6"/>
        <v>0.7082993317503945</v>
      </c>
      <c r="G23">
        <f t="shared" si="7"/>
        <v>1</v>
      </c>
      <c r="L23">
        <f t="shared" si="2"/>
        <v>0.38095238095238093</v>
      </c>
      <c r="M23">
        <f t="shared" si="3"/>
        <v>2.625</v>
      </c>
      <c r="N23">
        <f t="shared" si="5"/>
        <v>0.7082993317503945</v>
      </c>
    </row>
    <row r="24" spans="2:14">
      <c r="B24">
        <v>27.5</v>
      </c>
      <c r="C24">
        <f t="shared" si="0"/>
        <v>0.36363636363636365</v>
      </c>
      <c r="D24">
        <f t="shared" si="1"/>
        <v>2.75</v>
      </c>
      <c r="E24">
        <f t="shared" si="4"/>
        <v>0.48322508118982543</v>
      </c>
      <c r="F24">
        <f t="shared" si="6"/>
        <v>0.71837823449689575</v>
      </c>
      <c r="G24">
        <f t="shared" si="7"/>
        <v>1</v>
      </c>
      <c r="L24">
        <f t="shared" si="2"/>
        <v>0.36363636363636365</v>
      </c>
      <c r="M24">
        <f t="shared" si="3"/>
        <v>2.75</v>
      </c>
      <c r="N24">
        <f t="shared" si="5"/>
        <v>0.71837823449689575</v>
      </c>
    </row>
    <row r="25" spans="2:14">
      <c r="B25">
        <v>28.75</v>
      </c>
      <c r="C25">
        <f t="shared" si="0"/>
        <v>0.34782608695652173</v>
      </c>
      <c r="D25">
        <f t="shared" si="1"/>
        <v>2.875</v>
      </c>
      <c r="E25">
        <f t="shared" si="4"/>
        <v>0.49874907076229458</v>
      </c>
      <c r="F25">
        <f t="shared" si="6"/>
        <v>0.72779811103947689</v>
      </c>
      <c r="G25">
        <f t="shared" si="7"/>
        <v>1</v>
      </c>
      <c r="L25">
        <f t="shared" si="2"/>
        <v>0.34782608695652173</v>
      </c>
      <c r="M25">
        <f t="shared" si="3"/>
        <v>2.875</v>
      </c>
      <c r="N25">
        <f t="shared" si="5"/>
        <v>0.72779811103947689</v>
      </c>
    </row>
    <row r="26" spans="2:14">
      <c r="B26">
        <v>30</v>
      </c>
      <c r="C26">
        <f t="shared" si="0"/>
        <v>0.33333333333333331</v>
      </c>
      <c r="D26">
        <f t="shared" si="1"/>
        <v>3</v>
      </c>
      <c r="E26">
        <f t="shared" si="4"/>
        <v>0.51341711903259202</v>
      </c>
      <c r="F26">
        <f t="shared" si="6"/>
        <v>0.73661993504504253</v>
      </c>
      <c r="G26">
        <f t="shared" si="7"/>
        <v>1</v>
      </c>
      <c r="L26">
        <f t="shared" si="2"/>
        <v>0.33333333333333331</v>
      </c>
      <c r="M26">
        <f t="shared" si="3"/>
        <v>3</v>
      </c>
      <c r="N26">
        <f t="shared" si="5"/>
        <v>0.73661993504504253</v>
      </c>
    </row>
    <row r="27" spans="2:14">
      <c r="B27">
        <v>31.25</v>
      </c>
      <c r="C27">
        <f t="shared" si="0"/>
        <v>0.32</v>
      </c>
      <c r="D27">
        <f t="shared" si="1"/>
        <v>3.125</v>
      </c>
      <c r="E27">
        <f t="shared" si="4"/>
        <v>0.52729242404304855</v>
      </c>
      <c r="F27">
        <f t="shared" si="6"/>
        <v>0.74489762454760766</v>
      </c>
      <c r="G27">
        <f t="shared" si="7"/>
        <v>1</v>
      </c>
      <c r="L27">
        <f t="shared" si="2"/>
        <v>0.32</v>
      </c>
      <c r="M27">
        <f t="shared" si="3"/>
        <v>3.125</v>
      </c>
      <c r="N27">
        <f t="shared" si="5"/>
        <v>0.74489762454760766</v>
      </c>
    </row>
    <row r="28" spans="2:14">
      <c r="B28">
        <v>32.5</v>
      </c>
      <c r="C28">
        <f t="shared" si="0"/>
        <v>0.30769230769230771</v>
      </c>
      <c r="D28">
        <f t="shared" si="1"/>
        <v>3.25</v>
      </c>
      <c r="E28">
        <f t="shared" si="4"/>
        <v>0.54043299648653398</v>
      </c>
      <c r="F28">
        <f t="shared" si="6"/>
        <v>0.7526789894174758</v>
      </c>
      <c r="G28">
        <f t="shared" si="7"/>
        <v>1</v>
      </c>
      <c r="L28">
        <f t="shared" si="2"/>
        <v>0.30769230769230771</v>
      </c>
      <c r="M28">
        <f t="shared" si="3"/>
        <v>3.25</v>
      </c>
      <c r="N28">
        <f t="shared" si="5"/>
        <v>0.7526789894174758</v>
      </c>
    </row>
    <row r="29" spans="2:14">
      <c r="B29">
        <v>33.75</v>
      </c>
      <c r="C29">
        <f t="shared" si="0"/>
        <v>0.29629629629629628</v>
      </c>
      <c r="D29">
        <f t="shared" si="1"/>
        <v>3.375</v>
      </c>
      <c r="E29">
        <f t="shared" si="4"/>
        <v>0.55289200127880267</v>
      </c>
      <c r="F29">
        <f t="shared" si="6"/>
        <v>0.76000653992265388</v>
      </c>
      <c r="G29">
        <f t="shared" si="7"/>
        <v>1</v>
      </c>
      <c r="L29">
        <f t="shared" si="2"/>
        <v>0.29629629629629628</v>
      </c>
      <c r="M29">
        <f t="shared" si="3"/>
        <v>3.375</v>
      </c>
      <c r="N29">
        <f t="shared" si="5"/>
        <v>0.76000653992265388</v>
      </c>
    </row>
    <row r="30" spans="2:14">
      <c r="B30">
        <v>35</v>
      </c>
      <c r="C30">
        <f t="shared" si="0"/>
        <v>0.2857142857142857</v>
      </c>
      <c r="D30">
        <f t="shared" si="1"/>
        <v>3.5</v>
      </c>
      <c r="E30">
        <f t="shared" si="4"/>
        <v>0.56471812200775928</v>
      </c>
      <c r="F30">
        <f t="shared" si="6"/>
        <v>0.76691817703958276</v>
      </c>
      <c r="G30">
        <f t="shared" si="7"/>
        <v>1</v>
      </c>
      <c r="L30">
        <f t="shared" si="2"/>
        <v>0.2857142857142857</v>
      </c>
      <c r="M30">
        <f t="shared" si="3"/>
        <v>3.5</v>
      </c>
      <c r="N30">
        <f t="shared" si="5"/>
        <v>0.76691817703958276</v>
      </c>
    </row>
    <row r="31" spans="2:14">
      <c r="B31">
        <v>36.25</v>
      </c>
      <c r="C31">
        <f t="shared" si="0"/>
        <v>0.27586206896551724</v>
      </c>
      <c r="D31">
        <f t="shared" si="1"/>
        <v>3.625</v>
      </c>
      <c r="E31">
        <f t="shared" si="4"/>
        <v>0.57595592637087256</v>
      </c>
      <c r="F31">
        <f t="shared" si="6"/>
        <v>0.77344778250886248</v>
      </c>
      <c r="G31">
        <f t="shared" si="7"/>
        <v>1</v>
      </c>
      <c r="L31">
        <f t="shared" si="2"/>
        <v>0.27586206896551724</v>
      </c>
      <c r="M31">
        <f t="shared" si="3"/>
        <v>3.625</v>
      </c>
      <c r="N31">
        <f t="shared" si="5"/>
        <v>0.77344778250886248</v>
      </c>
    </row>
    <row r="32" spans="2:14">
      <c r="B32">
        <v>37.5</v>
      </c>
      <c r="C32">
        <f t="shared" si="0"/>
        <v>0.26666666666666666</v>
      </c>
      <c r="D32">
        <f t="shared" si="1"/>
        <v>3.75</v>
      </c>
      <c r="E32">
        <f t="shared" si="4"/>
        <v>0.58664621951003182</v>
      </c>
      <c r="F32">
        <f t="shared" si="6"/>
        <v>0.77962572405983233</v>
      </c>
      <c r="G32">
        <f t="shared" si="7"/>
        <v>1</v>
      </c>
      <c r="L32">
        <f t="shared" si="2"/>
        <v>0.26666666666666666</v>
      </c>
      <c r="M32">
        <f t="shared" si="3"/>
        <v>3.75</v>
      </c>
      <c r="N32">
        <f t="shared" si="5"/>
        <v>0.77962572405983233</v>
      </c>
    </row>
    <row r="33" spans="2:14">
      <c r="B33">
        <v>38.75</v>
      </c>
      <c r="C33">
        <f t="shared" si="0"/>
        <v>0.25806451612903225</v>
      </c>
      <c r="D33">
        <f t="shared" si="1"/>
        <v>3.875</v>
      </c>
      <c r="E33">
        <f t="shared" si="4"/>
        <v>0.59682637785056003</v>
      </c>
      <c r="F33">
        <f t="shared" si="6"/>
        <v>0.78547928889319396</v>
      </c>
      <c r="G33">
        <f t="shared" si="7"/>
        <v>1</v>
      </c>
      <c r="L33">
        <f t="shared" si="2"/>
        <v>0.25806451612903225</v>
      </c>
      <c r="M33">
        <f t="shared" si="3"/>
        <v>3.875</v>
      </c>
      <c r="N33">
        <f t="shared" si="5"/>
        <v>0.78547928889319396</v>
      </c>
    </row>
    <row r="34" spans="2:14">
      <c r="B34">
        <v>40</v>
      </c>
      <c r="C34">
        <f t="shared" si="0"/>
        <v>0.25</v>
      </c>
      <c r="D34">
        <f t="shared" si="1"/>
        <v>4</v>
      </c>
      <c r="E34">
        <f t="shared" si="4"/>
        <v>0.60653065971263342</v>
      </c>
      <c r="F34">
        <f t="shared" si="6"/>
        <v>0.79103305646386091</v>
      </c>
      <c r="G34">
        <f t="shared" si="7"/>
        <v>1</v>
      </c>
      <c r="L34">
        <f t="shared" si="2"/>
        <v>0.25</v>
      </c>
      <c r="M34">
        <f t="shared" si="3"/>
        <v>4</v>
      </c>
      <c r="N34">
        <f t="shared" si="5"/>
        <v>0.79103305646386091</v>
      </c>
    </row>
    <row r="35" spans="2:14">
      <c r="B35">
        <v>41.25</v>
      </c>
      <c r="C35">
        <f t="shared" si="0"/>
        <v>0.24242424242424243</v>
      </c>
      <c r="D35">
        <f t="shared" si="1"/>
        <v>4.125</v>
      </c>
      <c r="E35">
        <f t="shared" si="4"/>
        <v>0.61579049128592867</v>
      </c>
      <c r="F35">
        <f t="shared" si="6"/>
        <v>0.79630921984836001</v>
      </c>
      <c r="G35">
        <f t="shared" si="7"/>
        <v>1</v>
      </c>
      <c r="L35">
        <f t="shared" si="2"/>
        <v>0.24242424242424243</v>
      </c>
      <c r="M35">
        <f t="shared" si="3"/>
        <v>4.125</v>
      </c>
      <c r="N35">
        <f t="shared" si="5"/>
        <v>0.79630921984836001</v>
      </c>
    </row>
    <row r="36" spans="2:14">
      <c r="B36">
        <v>42.5</v>
      </c>
      <c r="C36">
        <f t="shared" si="0"/>
        <v>0.23529411764705882</v>
      </c>
      <c r="D36">
        <f t="shared" si="1"/>
        <v>4.25</v>
      </c>
      <c r="E36">
        <f t="shared" si="4"/>
        <v>0.62463472800027442</v>
      </c>
      <c r="F36">
        <f t="shared" si="6"/>
        <v>0.80132786349081764</v>
      </c>
      <c r="G36">
        <f t="shared" si="7"/>
        <v>1</v>
      </c>
      <c r="L36">
        <f t="shared" si="2"/>
        <v>0.23529411764705882</v>
      </c>
      <c r="M36">
        <f t="shared" si="3"/>
        <v>4.25</v>
      </c>
      <c r="N36">
        <f t="shared" si="5"/>
        <v>0.80132786349081764</v>
      </c>
    </row>
    <row r="37" spans="2:14">
      <c r="B37">
        <v>43.75</v>
      </c>
      <c r="C37">
        <f t="shared" si="0"/>
        <v>0.22857142857142856</v>
      </c>
      <c r="D37">
        <f t="shared" si="1"/>
        <v>4.375</v>
      </c>
      <c r="E37">
        <f t="shared" si="4"/>
        <v>0.63308989218918132</v>
      </c>
      <c r="F37">
        <f t="shared" si="6"/>
        <v>0.80610720386814172</v>
      </c>
      <c r="G37">
        <f t="shared" si="7"/>
        <v>1</v>
      </c>
      <c r="L37">
        <f t="shared" si="2"/>
        <v>0.22857142857142856</v>
      </c>
      <c r="M37">
        <f t="shared" si="3"/>
        <v>4.375</v>
      </c>
      <c r="N37">
        <f t="shared" si="5"/>
        <v>0.80610720386814172</v>
      </c>
    </row>
    <row r="38" spans="2:14">
      <c r="B38">
        <v>45</v>
      </c>
      <c r="C38">
        <f t="shared" si="0"/>
        <v>0.22222222222222221</v>
      </c>
      <c r="D38">
        <f t="shared" si="1"/>
        <v>4.5</v>
      </c>
      <c r="E38">
        <f t="shared" si="4"/>
        <v>0.64118038842995462</v>
      </c>
      <c r="F38">
        <f t="shared" si="6"/>
        <v>0.81066379856589277</v>
      </c>
      <c r="G38">
        <f t="shared" si="7"/>
        <v>1</v>
      </c>
      <c r="L38">
        <f t="shared" si="2"/>
        <v>0.22222222222222221</v>
      </c>
      <c r="M38">
        <f t="shared" si="3"/>
        <v>4.5</v>
      </c>
      <c r="N38">
        <f t="shared" si="5"/>
        <v>0.81066379856589277</v>
      </c>
    </row>
    <row r="39" spans="2:14">
      <c r="B39">
        <v>46.25</v>
      </c>
      <c r="C39">
        <f t="shared" si="0"/>
        <v>0.21621621621621623</v>
      </c>
      <c r="D39">
        <f t="shared" si="1"/>
        <v>4.625</v>
      </c>
      <c r="E39">
        <f t="shared" si="4"/>
        <v>0.64892869818684618</v>
      </c>
      <c r="F39">
        <f t="shared" si="6"/>
        <v>0.81501272838057226</v>
      </c>
      <c r="G39">
        <f t="shared" si="7"/>
        <v>1</v>
      </c>
      <c r="L39">
        <f t="shared" si="2"/>
        <v>0.21621621621621623</v>
      </c>
      <c r="M39">
        <f t="shared" si="3"/>
        <v>4.625</v>
      </c>
      <c r="N39">
        <f t="shared" si="5"/>
        <v>0.81501272838057226</v>
      </c>
    </row>
    <row r="40" spans="2:14">
      <c r="B40">
        <v>47.5</v>
      </c>
      <c r="C40">
        <f t="shared" si="0"/>
        <v>0.21052631578947367</v>
      </c>
      <c r="D40">
        <f t="shared" si="1"/>
        <v>4.75</v>
      </c>
      <c r="E40">
        <f t="shared" si="4"/>
        <v>0.65635555547084012</v>
      </c>
      <c r="F40">
        <f t="shared" si="6"/>
        <v>0.81916775633392336</v>
      </c>
      <c r="G40">
        <f t="shared" si="7"/>
        <v>1</v>
      </c>
      <c r="L40">
        <f t="shared" si="2"/>
        <v>0.21052631578947367</v>
      </c>
      <c r="M40">
        <f t="shared" si="3"/>
        <v>4.75</v>
      </c>
      <c r="N40">
        <f t="shared" si="5"/>
        <v>0.81916775633392336</v>
      </c>
    </row>
    <row r="41" spans="2:14">
      <c r="B41">
        <v>48.75</v>
      </c>
      <c r="C41">
        <f t="shared" si="0"/>
        <v>0.20512820512820512</v>
      </c>
      <c r="D41">
        <f t="shared" si="1"/>
        <v>4.875</v>
      </c>
      <c r="E41">
        <f t="shared" si="4"/>
        <v>0.6634801052198982</v>
      </c>
      <c r="F41">
        <f t="shared" si="6"/>
        <v>0.82314146687621648</v>
      </c>
      <c r="G41">
        <f t="shared" si="7"/>
        <v>1</v>
      </c>
      <c r="L41">
        <f t="shared" si="2"/>
        <v>0.20512820512820512</v>
      </c>
      <c r="M41">
        <f t="shared" si="3"/>
        <v>4.875</v>
      </c>
      <c r="N41">
        <f t="shared" si="5"/>
        <v>0.82314146687621648</v>
      </c>
    </row>
    <row r="42" spans="2:14">
      <c r="B42">
        <v>50</v>
      </c>
      <c r="C42">
        <f t="shared" si="0"/>
        <v>0.2</v>
      </c>
      <c r="D42">
        <f t="shared" si="1"/>
        <v>5</v>
      </c>
      <c r="E42">
        <f t="shared" si="4"/>
        <v>0.67032004603563922</v>
      </c>
      <c r="F42">
        <f t="shared" si="6"/>
        <v>0.82694538804790063</v>
      </c>
      <c r="G42">
        <f t="shared" si="7"/>
        <v>1</v>
      </c>
      <c r="L42">
        <f t="shared" si="2"/>
        <v>0.2</v>
      </c>
      <c r="M42">
        <f t="shared" si="3"/>
        <v>5</v>
      </c>
      <c r="N42">
        <f t="shared" si="5"/>
        <v>0.82694538804790063</v>
      </c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20</vt:i4>
      </vt:variant>
    </vt:vector>
  </HeadingPairs>
  <TitlesOfParts>
    <vt:vector size="22" baseType="lpstr">
      <vt:lpstr>MCI Dynamic Modelling Tool</vt:lpstr>
      <vt:lpstr>Sheet2</vt:lpstr>
      <vt:lpstr>a</vt:lpstr>
      <vt:lpstr>b</vt:lpstr>
      <vt:lpstr>beta</vt:lpstr>
      <vt:lpstr>CR</vt:lpstr>
      <vt:lpstr>CU</vt:lpstr>
      <vt:lpstr>EC</vt:lpstr>
      <vt:lpstr>EF</vt:lpstr>
      <vt:lpstr>ER</vt:lpstr>
      <vt:lpstr>f</vt:lpstr>
      <vt:lpstr>FR</vt:lpstr>
      <vt:lpstr>FU</vt:lpstr>
      <vt:lpstr>LFI</vt:lpstr>
      <vt:lpstr>MCI</vt:lpstr>
      <vt:lpstr>U</vt:lpstr>
      <vt:lpstr>V</vt:lpstr>
      <vt:lpstr>W</vt:lpstr>
      <vt:lpstr>W0</vt:lpstr>
      <vt:lpstr>WC</vt:lpstr>
      <vt:lpstr>WF</vt:lpstr>
      <vt:lpstr>X</vt:lpstr>
    </vt:vector>
  </TitlesOfParts>
  <Company>Advancing Sustainability LLP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 Tuppen</dc:creator>
  <cp:lastModifiedBy>Efigênia Rossi</cp:lastModifiedBy>
  <dcterms:created xsi:type="dcterms:W3CDTF">2014-04-30T13:12:24Z</dcterms:created>
  <dcterms:modified xsi:type="dcterms:W3CDTF">2018-04-03T18:29:59Z</dcterms:modified>
</cp:coreProperties>
</file>