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055" windowHeight="74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AG101" i="1"/>
  <c r="AG100"/>
  <c r="AA75"/>
  <c r="AA74"/>
  <c r="AM99"/>
  <c r="AM95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8"/>
  <c r="AD17"/>
  <c r="AD16"/>
  <c r="AD15"/>
  <c r="AD14"/>
  <c r="Z112" l="1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I81"/>
  <c r="E80"/>
  <c r="I80"/>
  <c r="E79"/>
  <c r="I79"/>
  <c r="E78"/>
  <c r="I78"/>
  <c r="E77"/>
  <c r="I77"/>
  <c r="E76"/>
  <c r="I76"/>
  <c r="E75"/>
  <c r="I75"/>
  <c r="E74"/>
  <c r="I74"/>
  <c r="E73"/>
  <c r="I73"/>
  <c r="E72"/>
  <c r="I72"/>
  <c r="E71"/>
  <c r="I71"/>
  <c r="E70"/>
  <c r="I70"/>
  <c r="E69"/>
  <c r="I69"/>
  <c r="E68"/>
  <c r="I68"/>
  <c r="E67"/>
  <c r="I67"/>
  <c r="E66"/>
  <c r="I66"/>
  <c r="E65"/>
  <c r="I65"/>
  <c r="E64"/>
  <c r="I64"/>
  <c r="E63"/>
  <c r="I63"/>
  <c r="E62"/>
  <c r="I62"/>
  <c r="E61"/>
  <c r="I61"/>
  <c r="E60"/>
  <c r="I60"/>
  <c r="E59"/>
  <c r="I59"/>
  <c r="O59"/>
  <c r="E58"/>
  <c r="I58"/>
  <c r="O58"/>
  <c r="E57"/>
  <c r="I57"/>
  <c r="O57"/>
  <c r="E56"/>
  <c r="I56"/>
  <c r="M56"/>
  <c r="O56"/>
  <c r="E55"/>
  <c r="I55"/>
  <c r="M55"/>
  <c r="O55"/>
  <c r="E54"/>
  <c r="I54"/>
  <c r="M54"/>
  <c r="O54"/>
  <c r="E53"/>
  <c r="I53"/>
  <c r="M53"/>
  <c r="O53"/>
  <c r="E52"/>
  <c r="I52"/>
  <c r="M52"/>
  <c r="O52"/>
  <c r="E51"/>
  <c r="I51"/>
  <c r="M51"/>
  <c r="O51"/>
  <c r="E50"/>
  <c r="I50"/>
  <c r="M50"/>
  <c r="O50"/>
  <c r="E49"/>
  <c r="I49"/>
  <c r="M49"/>
  <c r="O49"/>
  <c r="E48"/>
  <c r="I48"/>
  <c r="M48"/>
  <c r="O48"/>
  <c r="E47"/>
  <c r="I47"/>
  <c r="M47"/>
  <c r="O47"/>
  <c r="E46"/>
  <c r="I46"/>
  <c r="M46"/>
  <c r="O46"/>
  <c r="E45"/>
  <c r="I45"/>
  <c r="M45"/>
  <c r="O45"/>
  <c r="E44"/>
  <c r="I44"/>
  <c r="M44"/>
  <c r="O44"/>
  <c r="E43"/>
  <c r="I43"/>
  <c r="M43"/>
  <c r="O43"/>
  <c r="E42"/>
  <c r="I42"/>
  <c r="M42"/>
  <c r="O42"/>
  <c r="E41"/>
  <c r="I41"/>
  <c r="M41"/>
  <c r="O41"/>
  <c r="E40"/>
  <c r="I40"/>
  <c r="M40"/>
  <c r="O40"/>
  <c r="E39"/>
  <c r="I39"/>
  <c r="M39"/>
  <c r="O39"/>
  <c r="E38"/>
  <c r="I38"/>
  <c r="M38"/>
  <c r="O38"/>
  <c r="E37"/>
  <c r="I37"/>
  <c r="M37"/>
  <c r="O37"/>
  <c r="E36"/>
  <c r="I36"/>
  <c r="M36"/>
  <c r="O36"/>
  <c r="E35"/>
  <c r="I35"/>
  <c r="M35"/>
  <c r="O35"/>
  <c r="E34"/>
  <c r="I34"/>
  <c r="M34"/>
  <c r="O34"/>
  <c r="E33"/>
  <c r="I33"/>
  <c r="M33"/>
  <c r="O33"/>
  <c r="E32"/>
  <c r="I32"/>
  <c r="M32"/>
  <c r="O32"/>
  <c r="E31"/>
  <c r="I31"/>
  <c r="M31"/>
  <c r="O31"/>
  <c r="E30"/>
  <c r="I30"/>
  <c r="M30"/>
  <c r="O30"/>
  <c r="E29"/>
  <c r="I29"/>
  <c r="M29"/>
  <c r="O29"/>
  <c r="E28"/>
  <c r="I28"/>
  <c r="M28"/>
  <c r="O28"/>
  <c r="E27"/>
  <c r="I27"/>
  <c r="M27"/>
  <c r="O27"/>
  <c r="E26"/>
  <c r="I26"/>
  <c r="M26"/>
  <c r="O26"/>
  <c r="E25"/>
  <c r="I25"/>
  <c r="M25"/>
  <c r="O25"/>
  <c r="E24"/>
  <c r="I24"/>
  <c r="M24"/>
  <c r="O24"/>
  <c r="E23"/>
  <c r="I23"/>
  <c r="M23"/>
  <c r="O23"/>
  <c r="E22"/>
  <c r="I22"/>
  <c r="M22"/>
  <c r="O22"/>
  <c r="E21"/>
  <c r="I21"/>
  <c r="M21"/>
  <c r="O21"/>
  <c r="E20"/>
  <c r="I20"/>
  <c r="M20"/>
  <c r="O20"/>
  <c r="E19"/>
  <c r="I19"/>
  <c r="M19"/>
  <c r="O19"/>
  <c r="E18"/>
  <c r="I18"/>
  <c r="M18"/>
  <c r="O18"/>
  <c r="E17"/>
  <c r="I17"/>
  <c r="M17"/>
  <c r="O17"/>
  <c r="E16"/>
  <c r="I16"/>
  <c r="M16"/>
  <c r="O16"/>
  <c r="E15"/>
  <c r="I15"/>
  <c r="M15"/>
  <c r="O15"/>
  <c r="E14"/>
  <c r="I14"/>
  <c r="M14"/>
  <c r="O14"/>
  <c r="AB115"/>
  <c r="AB114"/>
  <c r="AB113"/>
  <c r="AB112"/>
  <c r="AB111"/>
  <c r="AE110"/>
  <c r="AB110"/>
  <c r="AE109"/>
  <c r="AB109"/>
  <c r="AE108"/>
  <c r="AB108"/>
  <c r="AE107"/>
  <c r="AB107"/>
  <c r="AE106"/>
  <c r="AB106"/>
  <c r="AE105"/>
  <c r="AB105"/>
  <c r="AE104"/>
  <c r="AB104"/>
  <c r="AE103"/>
  <c r="AB103"/>
  <c r="AE102"/>
  <c r="AB102"/>
  <c r="AE101"/>
  <c r="AB101"/>
  <c r="AE100"/>
  <c r="AB100"/>
  <c r="AE99"/>
  <c r="AB99"/>
  <c r="AE98"/>
  <c r="AB98"/>
  <c r="AP98"/>
  <c r="AE97"/>
  <c r="AB97"/>
  <c r="AP97"/>
  <c r="AE96"/>
  <c r="AB96"/>
  <c r="AP96"/>
  <c r="AE95"/>
  <c r="AB95"/>
  <c r="AP95"/>
  <c r="AE94"/>
  <c r="AB94"/>
  <c r="AP94"/>
  <c r="AE93"/>
  <c r="AB93"/>
  <c r="AP93"/>
  <c r="AE92"/>
  <c r="AB92"/>
  <c r="AP92"/>
  <c r="AE91"/>
  <c r="AB91"/>
  <c r="AP91"/>
  <c r="AE90"/>
  <c r="AB90"/>
  <c r="AP90"/>
  <c r="AE89"/>
  <c r="AB89"/>
  <c r="AP89"/>
  <c r="AE88"/>
  <c r="AB88"/>
  <c r="AP88"/>
  <c r="AE87"/>
  <c r="AB87"/>
  <c r="AP87"/>
  <c r="AE86"/>
  <c r="AB86"/>
  <c r="AP86"/>
  <c r="AE85"/>
  <c r="AB85"/>
  <c r="AP85"/>
  <c r="AE84"/>
  <c r="AB84"/>
  <c r="AP84"/>
  <c r="AE83"/>
  <c r="AB83"/>
  <c r="AP83"/>
  <c r="AE82"/>
  <c r="AB82"/>
  <c r="AP82"/>
  <c r="AE81"/>
  <c r="AB81"/>
  <c r="AP81"/>
  <c r="AE80"/>
  <c r="AB80"/>
  <c r="AP80"/>
  <c r="AE79"/>
  <c r="AB79"/>
  <c r="AP79"/>
  <c r="AE78"/>
  <c r="AB78"/>
  <c r="AP78"/>
  <c r="AE77"/>
  <c r="AB77"/>
  <c r="AP77"/>
  <c r="AE76"/>
  <c r="AB76"/>
  <c r="AP76"/>
  <c r="AE75"/>
  <c r="AB75"/>
  <c r="AP75"/>
  <c r="AE74"/>
  <c r="AB74"/>
  <c r="AP74"/>
  <c r="AE73"/>
  <c r="AB73"/>
  <c r="AP73"/>
  <c r="AE72"/>
  <c r="AB72"/>
  <c r="AP72"/>
  <c r="AE71"/>
  <c r="AB71"/>
  <c r="AP71"/>
  <c r="AE70"/>
  <c r="AB70"/>
  <c r="AP70"/>
  <c r="AE69"/>
  <c r="AB69"/>
  <c r="AP69"/>
  <c r="AE68"/>
  <c r="AB68"/>
  <c r="AP68"/>
  <c r="AE67"/>
  <c r="AB67"/>
  <c r="AP67"/>
  <c r="AE66"/>
  <c r="AB66"/>
  <c r="AP66"/>
  <c r="AE65"/>
  <c r="AB65"/>
  <c r="AP65"/>
  <c r="AE64"/>
  <c r="AB64"/>
  <c r="AP64"/>
  <c r="AE63"/>
  <c r="AB63"/>
  <c r="AP63"/>
  <c r="AE62"/>
  <c r="AB62"/>
  <c r="AP62"/>
  <c r="AE61"/>
  <c r="AB61"/>
  <c r="AP61"/>
  <c r="AE60"/>
  <c r="AB60"/>
  <c r="AP60"/>
  <c r="AE59"/>
  <c r="AB59"/>
  <c r="AP59"/>
  <c r="AE58"/>
  <c r="AB58"/>
  <c r="AP58"/>
  <c r="AE57"/>
  <c r="AB57"/>
  <c r="AP57"/>
  <c r="AE56"/>
  <c r="AB56"/>
  <c r="AP56"/>
  <c r="AE55"/>
  <c r="AB55"/>
  <c r="AP55"/>
  <c r="AE54"/>
  <c r="AB54"/>
  <c r="AP54"/>
  <c r="AE53"/>
  <c r="AB53"/>
  <c r="AP53"/>
  <c r="AE52"/>
  <c r="AB52"/>
  <c r="AP52"/>
  <c r="AE51"/>
  <c r="AB51"/>
  <c r="AP51"/>
  <c r="AE50"/>
  <c r="AB50"/>
  <c r="AP50"/>
  <c r="AE49"/>
  <c r="AB49"/>
  <c r="AP49"/>
  <c r="AE48"/>
  <c r="AB48"/>
  <c r="AP48"/>
  <c r="AE47"/>
  <c r="AB47"/>
  <c r="AP47"/>
  <c r="AE46"/>
  <c r="AB46"/>
  <c r="AP46"/>
  <c r="AE45"/>
  <c r="AB45"/>
  <c r="AP45"/>
  <c r="AE44"/>
  <c r="AB44"/>
  <c r="AP44"/>
  <c r="AE43"/>
  <c r="AB43"/>
  <c r="AP43"/>
  <c r="AE42"/>
  <c r="AB42"/>
  <c r="AP42"/>
  <c r="AE41"/>
  <c r="AB41"/>
  <c r="AP41"/>
  <c r="AE40"/>
  <c r="AB40"/>
  <c r="AP40"/>
  <c r="AE39"/>
  <c r="AB39"/>
  <c r="AP39"/>
  <c r="AE38"/>
  <c r="AB38"/>
  <c r="AP38"/>
  <c r="AE37"/>
  <c r="AB37"/>
  <c r="AP37"/>
  <c r="AE36"/>
  <c r="AB36"/>
  <c r="AP36"/>
  <c r="AE35"/>
  <c r="AB35"/>
  <c r="AP35"/>
  <c r="AE34"/>
  <c r="AB34"/>
  <c r="AP34"/>
  <c r="AE33"/>
  <c r="AB33"/>
  <c r="AP33"/>
  <c r="AB32"/>
  <c r="AP32"/>
  <c r="AE31"/>
  <c r="AB31"/>
  <c r="AP31"/>
  <c r="AE30"/>
  <c r="AB30"/>
  <c r="AP30"/>
  <c r="AE29"/>
  <c r="AB29"/>
  <c r="AE28"/>
  <c r="AB28"/>
  <c r="AP28"/>
  <c r="AE27"/>
  <c r="AB27"/>
  <c r="AP27"/>
  <c r="AE26"/>
  <c r="AB26"/>
  <c r="AP26"/>
  <c r="AE25"/>
  <c r="AB25"/>
  <c r="AP25"/>
  <c r="AE24"/>
  <c r="AB24"/>
  <c r="AP24"/>
  <c r="AE23"/>
  <c r="AB23"/>
  <c r="AP23"/>
  <c r="AE22"/>
  <c r="AB22"/>
  <c r="AP22"/>
  <c r="AE21"/>
  <c r="AB21"/>
  <c r="AP21"/>
  <c r="AE20"/>
  <c r="AB20"/>
  <c r="AP20"/>
  <c r="AE19"/>
  <c r="AB19"/>
  <c r="AP19"/>
  <c r="AE18"/>
  <c r="AB18"/>
  <c r="AP18"/>
  <c r="AE17"/>
  <c r="AB17"/>
  <c r="AP17"/>
  <c r="AE16"/>
  <c r="AB16"/>
  <c r="AP16"/>
  <c r="AE15"/>
  <c r="AB15"/>
  <c r="AP15"/>
  <c r="AE14"/>
  <c r="AB14"/>
  <c r="AP14"/>
  <c r="AA78"/>
  <c r="AA77"/>
  <c r="AA76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C133" l="1"/>
  <c r="C132"/>
  <c r="C131"/>
  <c r="F130"/>
  <c r="C130"/>
  <c r="F129"/>
  <c r="C129"/>
  <c r="F128"/>
  <c r="C128"/>
  <c r="F127"/>
  <c r="D127"/>
  <c r="C127"/>
  <c r="F126"/>
  <c r="D126"/>
  <c r="C126"/>
  <c r="F125"/>
  <c r="D125"/>
  <c r="C125"/>
  <c r="F124"/>
  <c r="D124"/>
  <c r="C124"/>
  <c r="AJ123"/>
  <c r="AI123"/>
  <c r="AH123"/>
  <c r="F123"/>
  <c r="D123"/>
  <c r="C123"/>
  <c r="AJ122"/>
  <c r="AI122"/>
  <c r="AH122"/>
  <c r="F122"/>
  <c r="D122"/>
  <c r="C122"/>
  <c r="AJ121"/>
  <c r="AI121"/>
  <c r="AH121"/>
  <c r="F121"/>
  <c r="D121"/>
  <c r="C121"/>
  <c r="AJ120"/>
  <c r="AI120"/>
  <c r="AH120"/>
  <c r="F120"/>
  <c r="D120"/>
  <c r="C120"/>
  <c r="AJ119"/>
  <c r="AI119"/>
  <c r="AH119"/>
  <c r="F119"/>
  <c r="D119"/>
  <c r="C119"/>
  <c r="AJ118"/>
  <c r="AI118"/>
  <c r="AH118"/>
  <c r="F118"/>
  <c r="D118"/>
  <c r="C118"/>
  <c r="AJ117"/>
  <c r="AI117"/>
  <c r="AH117"/>
  <c r="F117"/>
  <c r="D117"/>
  <c r="C117"/>
  <c r="AJ116"/>
  <c r="AI116"/>
  <c r="AH116"/>
  <c r="F116"/>
  <c r="D116"/>
  <c r="C116"/>
  <c r="AJ115"/>
  <c r="AI115"/>
  <c r="AH115"/>
  <c r="F115"/>
  <c r="D115"/>
  <c r="C115"/>
  <c r="AJ114"/>
  <c r="AI114"/>
  <c r="AH114"/>
  <c r="F114"/>
  <c r="D114"/>
  <c r="C114"/>
  <c r="AJ113"/>
  <c r="AI113"/>
  <c r="AH113"/>
  <c r="F113"/>
  <c r="D113"/>
  <c r="C113"/>
  <c r="AJ112"/>
  <c r="AI112"/>
  <c r="AH112"/>
  <c r="F112"/>
  <c r="D112"/>
  <c r="C112"/>
  <c r="AJ111"/>
  <c r="AI111"/>
  <c r="AH111"/>
  <c r="F111"/>
  <c r="D111"/>
  <c r="C111"/>
  <c r="AJ110"/>
  <c r="AI110"/>
  <c r="AH110"/>
  <c r="F110"/>
  <c r="D110"/>
  <c r="C110"/>
  <c r="AJ109"/>
  <c r="AI109"/>
  <c r="AH109"/>
  <c r="F109"/>
  <c r="D109"/>
  <c r="C109"/>
  <c r="AJ108"/>
  <c r="AI108"/>
  <c r="AH108"/>
  <c r="F108"/>
  <c r="D108"/>
  <c r="C108"/>
  <c r="AJ107"/>
  <c r="AI107"/>
  <c r="AH107"/>
  <c r="F107"/>
  <c r="D107"/>
  <c r="C107"/>
  <c r="AJ106"/>
  <c r="AI106"/>
  <c r="AH106"/>
  <c r="F106"/>
  <c r="D106"/>
  <c r="C106"/>
  <c r="AJ105"/>
  <c r="AI105"/>
  <c r="AH105"/>
  <c r="F105"/>
  <c r="D105"/>
  <c r="C105"/>
  <c r="AJ104"/>
  <c r="AI104"/>
  <c r="AH104"/>
  <c r="F104"/>
  <c r="D104"/>
  <c r="C104"/>
  <c r="AJ103"/>
  <c r="AI103"/>
  <c r="AH103"/>
  <c r="F103"/>
  <c r="D103"/>
  <c r="C103"/>
  <c r="AJ102"/>
  <c r="AI102"/>
  <c r="AH102"/>
  <c r="F102"/>
  <c r="D102"/>
  <c r="C102"/>
  <c r="AM101"/>
  <c r="AJ101"/>
  <c r="AI101"/>
  <c r="AH101"/>
  <c r="F101"/>
  <c r="D101"/>
  <c r="C101"/>
  <c r="AM100"/>
  <c r="AJ100"/>
  <c r="AI100"/>
  <c r="AH100"/>
  <c r="F100"/>
  <c r="D100"/>
  <c r="C100"/>
  <c r="AL99"/>
  <c r="AJ99"/>
  <c r="AI99"/>
  <c r="AH99"/>
  <c r="F99"/>
  <c r="D99"/>
  <c r="C99"/>
  <c r="AO98"/>
  <c r="AM98"/>
  <c r="AL98"/>
  <c r="AJ98"/>
  <c r="AI98"/>
  <c r="AH98"/>
  <c r="F98"/>
  <c r="D98"/>
  <c r="C98"/>
  <c r="AO97"/>
  <c r="AM97"/>
  <c r="AL97"/>
  <c r="AJ97"/>
  <c r="AI97"/>
  <c r="AH97"/>
  <c r="H97"/>
  <c r="F97"/>
  <c r="D97"/>
  <c r="C97"/>
  <c r="AO96"/>
  <c r="AM96"/>
  <c r="AL96"/>
  <c r="AJ96"/>
  <c r="AI96"/>
  <c r="AH96"/>
  <c r="H96"/>
  <c r="F96"/>
  <c r="D96"/>
  <c r="C96"/>
  <c r="AO95"/>
  <c r="AL95"/>
  <c r="AJ95"/>
  <c r="AI95"/>
  <c r="AH95"/>
  <c r="H95"/>
  <c r="F95"/>
  <c r="D95"/>
  <c r="C95"/>
  <c r="AO94"/>
  <c r="AM94"/>
  <c r="AL94"/>
  <c r="AJ94"/>
  <c r="AI94"/>
  <c r="AH94"/>
  <c r="K94"/>
  <c r="H94"/>
  <c r="F94"/>
  <c r="D94"/>
  <c r="C94"/>
  <c r="AO93"/>
  <c r="AM93"/>
  <c r="AL93"/>
  <c r="AJ93"/>
  <c r="AI93"/>
  <c r="AH93"/>
  <c r="K93"/>
  <c r="H93"/>
  <c r="F93"/>
  <c r="D93"/>
  <c r="C93"/>
  <c r="AO92"/>
  <c r="AM92"/>
  <c r="AL92"/>
  <c r="AJ92"/>
  <c r="AI92"/>
  <c r="AH92"/>
  <c r="K92"/>
  <c r="H92"/>
  <c r="F92"/>
  <c r="D92"/>
  <c r="C92"/>
  <c r="AO91"/>
  <c r="AM91"/>
  <c r="AL91"/>
  <c r="AJ91"/>
  <c r="AI91"/>
  <c r="AH91"/>
  <c r="K91"/>
  <c r="H91"/>
  <c r="F91"/>
  <c r="D91"/>
  <c r="C91"/>
  <c r="AO90"/>
  <c r="AM90"/>
  <c r="AL90"/>
  <c r="AJ90"/>
  <c r="AI90"/>
  <c r="AH90"/>
  <c r="K90"/>
  <c r="H90"/>
  <c r="F90"/>
  <c r="D90"/>
  <c r="C90"/>
  <c r="AO89"/>
  <c r="AM89"/>
  <c r="AL89"/>
  <c r="AJ89"/>
  <c r="AI89"/>
  <c r="AH89"/>
  <c r="K89"/>
  <c r="H89"/>
  <c r="F89"/>
  <c r="D89"/>
  <c r="C89"/>
  <c r="AO88"/>
  <c r="AM88"/>
  <c r="AL88"/>
  <c r="AJ88"/>
  <c r="AI88"/>
  <c r="AH88"/>
  <c r="K88"/>
  <c r="H88"/>
  <c r="G88"/>
  <c r="F88"/>
  <c r="D88"/>
  <c r="C88"/>
  <c r="AO87"/>
  <c r="AM87"/>
  <c r="AL87"/>
  <c r="AJ87"/>
  <c r="AI87"/>
  <c r="AH87"/>
  <c r="K87"/>
  <c r="H87"/>
  <c r="G87"/>
  <c r="F87"/>
  <c r="D87"/>
  <c r="C87"/>
  <c r="AO86"/>
  <c r="AM86"/>
  <c r="AL86"/>
  <c r="AJ86"/>
  <c r="AI86"/>
  <c r="AH86"/>
  <c r="L86"/>
  <c r="K86"/>
  <c r="H86"/>
  <c r="G86"/>
  <c r="F86"/>
  <c r="D86"/>
  <c r="C86"/>
  <c r="AO85"/>
  <c r="AM85"/>
  <c r="AL85"/>
  <c r="AJ85"/>
  <c r="AI85"/>
  <c r="AH85"/>
  <c r="L85"/>
  <c r="K85"/>
  <c r="J85"/>
  <c r="H85"/>
  <c r="G85"/>
  <c r="F85"/>
  <c r="D85"/>
  <c r="C85"/>
  <c r="AO84"/>
  <c r="AM84"/>
  <c r="AL84"/>
  <c r="AJ84"/>
  <c r="AI84"/>
  <c r="AH84"/>
  <c r="L84"/>
  <c r="K84"/>
  <c r="H84"/>
  <c r="G84"/>
  <c r="F84"/>
  <c r="D84"/>
  <c r="C84"/>
  <c r="AO83"/>
  <c r="AM83"/>
  <c r="AL83"/>
  <c r="AJ83"/>
  <c r="AI83"/>
  <c r="AH83"/>
  <c r="L83"/>
  <c r="K83"/>
  <c r="H83"/>
  <c r="G83"/>
  <c r="F83"/>
  <c r="D83"/>
  <c r="C83"/>
  <c r="AO82"/>
  <c r="AM82"/>
  <c r="AL82"/>
  <c r="AJ82"/>
  <c r="AI82"/>
  <c r="AH82"/>
  <c r="L82"/>
  <c r="K82"/>
  <c r="H82"/>
  <c r="G82"/>
  <c r="F82"/>
  <c r="D82"/>
  <c r="C82"/>
  <c r="AO81"/>
  <c r="AM81"/>
  <c r="AL81"/>
  <c r="AJ81"/>
  <c r="AI81"/>
  <c r="AH81"/>
  <c r="L81"/>
  <c r="K81"/>
  <c r="H81"/>
  <c r="G81"/>
  <c r="F81"/>
  <c r="D81"/>
  <c r="C81"/>
  <c r="AO80"/>
  <c r="AM80"/>
  <c r="AL80"/>
  <c r="AJ80"/>
  <c r="AI80"/>
  <c r="AH80"/>
  <c r="L80"/>
  <c r="K80"/>
  <c r="H80"/>
  <c r="G80"/>
  <c r="F80"/>
  <c r="D80"/>
  <c r="C80"/>
  <c r="AO79"/>
  <c r="AM79"/>
  <c r="AL79"/>
  <c r="AJ79"/>
  <c r="AI79"/>
  <c r="AH79"/>
  <c r="L79"/>
  <c r="K79"/>
  <c r="H79"/>
  <c r="G79"/>
  <c r="F79"/>
  <c r="D79"/>
  <c r="C79"/>
  <c r="AO78"/>
  <c r="AM78"/>
  <c r="AL78"/>
  <c r="AJ78"/>
  <c r="AI78"/>
  <c r="AH78"/>
  <c r="L78"/>
  <c r="K78"/>
  <c r="H78"/>
  <c r="G78"/>
  <c r="F78"/>
  <c r="D78"/>
  <c r="C78"/>
  <c r="AO77"/>
  <c r="AM77"/>
  <c r="AL77"/>
  <c r="AJ77"/>
  <c r="AI77"/>
  <c r="AH77"/>
  <c r="L77"/>
  <c r="K77"/>
  <c r="H77"/>
  <c r="G77"/>
  <c r="F77"/>
  <c r="D77"/>
  <c r="C77"/>
  <c r="AO76"/>
  <c r="AM76"/>
  <c r="AL76"/>
  <c r="AJ76"/>
  <c r="AI76"/>
  <c r="AH76"/>
  <c r="L76"/>
  <c r="K76"/>
  <c r="H76"/>
  <c r="G76"/>
  <c r="F76"/>
  <c r="D76"/>
  <c r="C76"/>
  <c r="AO75"/>
  <c r="AM75"/>
  <c r="AL75"/>
  <c r="AJ75"/>
  <c r="AI75"/>
  <c r="AH75"/>
  <c r="L75"/>
  <c r="K75"/>
  <c r="H75"/>
  <c r="G75"/>
  <c r="F75"/>
  <c r="D75"/>
  <c r="C75"/>
  <c r="AO74"/>
  <c r="AM74"/>
  <c r="AL74"/>
  <c r="AJ74"/>
  <c r="AI74"/>
  <c r="AH74"/>
  <c r="L74"/>
  <c r="K74"/>
  <c r="H74"/>
  <c r="G74"/>
  <c r="F74"/>
  <c r="D74"/>
  <c r="C74"/>
  <c r="AO73"/>
  <c r="AM73"/>
  <c r="AL73"/>
  <c r="AJ73"/>
  <c r="AI73"/>
  <c r="AH73"/>
  <c r="L73"/>
  <c r="K73"/>
  <c r="H73"/>
  <c r="G73"/>
  <c r="F73"/>
  <c r="D73"/>
  <c r="C73"/>
  <c r="AO72"/>
  <c r="AM72"/>
  <c r="AL72"/>
  <c r="AJ72"/>
  <c r="AI72"/>
  <c r="AH72"/>
  <c r="L72"/>
  <c r="K72"/>
  <c r="H72"/>
  <c r="G72"/>
  <c r="F72"/>
  <c r="D72"/>
  <c r="C72"/>
  <c r="AO71"/>
  <c r="AM71"/>
  <c r="AL71"/>
  <c r="AJ71"/>
  <c r="AI71"/>
  <c r="AH71"/>
  <c r="L71"/>
  <c r="K71"/>
  <c r="H71"/>
  <c r="G71"/>
  <c r="F71"/>
  <c r="D71"/>
  <c r="C71"/>
  <c r="AO70"/>
  <c r="AM70"/>
  <c r="AL70"/>
  <c r="AJ70"/>
  <c r="AI70"/>
  <c r="AH70"/>
  <c r="L70"/>
  <c r="K70"/>
  <c r="H70"/>
  <c r="G70"/>
  <c r="F70"/>
  <c r="D70"/>
  <c r="C70"/>
  <c r="AO69"/>
  <c r="AM69"/>
  <c r="AL69"/>
  <c r="AJ69"/>
  <c r="AI69"/>
  <c r="AH69"/>
  <c r="L69"/>
  <c r="K69"/>
  <c r="H69"/>
  <c r="G69"/>
  <c r="F69"/>
  <c r="D69"/>
  <c r="C69"/>
  <c r="AO68"/>
  <c r="AM68"/>
  <c r="AL68"/>
  <c r="AJ68"/>
  <c r="AI68"/>
  <c r="AH68"/>
  <c r="L68"/>
  <c r="K68"/>
  <c r="H68"/>
  <c r="G68"/>
  <c r="F68"/>
  <c r="D68"/>
  <c r="C68"/>
  <c r="AO67"/>
  <c r="AM67"/>
  <c r="AL67"/>
  <c r="AJ67"/>
  <c r="AI67"/>
  <c r="AH67"/>
  <c r="L67"/>
  <c r="K67"/>
  <c r="H67"/>
  <c r="G67"/>
  <c r="F67"/>
  <c r="D67"/>
  <c r="C67"/>
  <c r="AO66"/>
  <c r="AM66"/>
  <c r="AL66"/>
  <c r="AJ66"/>
  <c r="AI66"/>
  <c r="AH66"/>
  <c r="L66"/>
  <c r="K66"/>
  <c r="H66"/>
  <c r="G66"/>
  <c r="F66"/>
  <c r="D66"/>
  <c r="C66"/>
  <c r="AO65"/>
  <c r="AM65"/>
  <c r="AL65"/>
  <c r="AJ65"/>
  <c r="AI65"/>
  <c r="AH65"/>
  <c r="L65"/>
  <c r="K65"/>
  <c r="H65"/>
  <c r="G65"/>
  <c r="F65"/>
  <c r="D65"/>
  <c r="C65"/>
  <c r="AO64"/>
  <c r="AM64"/>
  <c r="AL64"/>
  <c r="AJ64"/>
  <c r="AI64"/>
  <c r="AH64"/>
  <c r="L64"/>
  <c r="K64"/>
  <c r="H64"/>
  <c r="G64"/>
  <c r="F64"/>
  <c r="D64"/>
  <c r="C64"/>
  <c r="AO63"/>
  <c r="AM63"/>
  <c r="AL63"/>
  <c r="AJ63"/>
  <c r="AI63"/>
  <c r="AH63"/>
  <c r="L63"/>
  <c r="K63"/>
  <c r="J63"/>
  <c r="H63"/>
  <c r="G63"/>
  <c r="F63"/>
  <c r="D63"/>
  <c r="C63"/>
  <c r="AO62"/>
  <c r="AM62"/>
  <c r="AL62"/>
  <c r="AJ62"/>
  <c r="AI62"/>
  <c r="AH62"/>
  <c r="L62"/>
  <c r="K62"/>
  <c r="H62"/>
  <c r="G62"/>
  <c r="F62"/>
  <c r="D62"/>
  <c r="C62"/>
  <c r="AO61"/>
  <c r="AM61"/>
  <c r="AL61"/>
  <c r="AJ61"/>
  <c r="AI61"/>
  <c r="AH61"/>
  <c r="L61"/>
  <c r="K61"/>
  <c r="H61"/>
  <c r="G61"/>
  <c r="F61"/>
  <c r="D61"/>
  <c r="C61"/>
  <c r="AO60"/>
  <c r="AM60"/>
  <c r="AL60"/>
  <c r="AJ60"/>
  <c r="AI60"/>
  <c r="AH60"/>
  <c r="L60"/>
  <c r="K60"/>
  <c r="H60"/>
  <c r="G60"/>
  <c r="F60"/>
  <c r="D60"/>
  <c r="C60"/>
  <c r="AO59"/>
  <c r="AM59"/>
  <c r="AL59"/>
  <c r="AJ59"/>
  <c r="AI59"/>
  <c r="AH59"/>
  <c r="L59"/>
  <c r="K59"/>
  <c r="H59"/>
  <c r="G59"/>
  <c r="F59"/>
  <c r="D59"/>
  <c r="C59"/>
  <c r="AO58"/>
  <c r="AM58"/>
  <c r="AL58"/>
  <c r="AJ58"/>
  <c r="AI58"/>
  <c r="AH58"/>
  <c r="L58"/>
  <c r="K58"/>
  <c r="H58"/>
  <c r="G58"/>
  <c r="F58"/>
  <c r="D58"/>
  <c r="C58"/>
  <c r="AO57"/>
  <c r="AM57"/>
  <c r="AL57"/>
  <c r="AJ57"/>
  <c r="AI57"/>
  <c r="AH57"/>
  <c r="L57"/>
  <c r="K57"/>
  <c r="H57"/>
  <c r="G57"/>
  <c r="F57"/>
  <c r="D57"/>
  <c r="C57"/>
  <c r="AO56"/>
  <c r="AM56"/>
  <c r="AL56"/>
  <c r="AJ56"/>
  <c r="AI56"/>
  <c r="AH56"/>
  <c r="L56"/>
  <c r="K56"/>
  <c r="H56"/>
  <c r="G56"/>
  <c r="F56"/>
  <c r="D56"/>
  <c r="C56"/>
  <c r="AO55"/>
  <c r="AM55"/>
  <c r="AL55"/>
  <c r="AJ55"/>
  <c r="AI55"/>
  <c r="AH55"/>
  <c r="L55"/>
  <c r="K55"/>
  <c r="H55"/>
  <c r="G55"/>
  <c r="F55"/>
  <c r="D55"/>
  <c r="C55"/>
  <c r="AO54"/>
  <c r="AM54"/>
  <c r="AL54"/>
  <c r="AJ54"/>
  <c r="AI54"/>
  <c r="AH54"/>
  <c r="L54"/>
  <c r="K54"/>
  <c r="H54"/>
  <c r="G54"/>
  <c r="F54"/>
  <c r="D54"/>
  <c r="C54"/>
  <c r="AO53"/>
  <c r="AM53"/>
  <c r="AL53"/>
  <c r="AJ53"/>
  <c r="AI53"/>
  <c r="AH53"/>
  <c r="L53"/>
  <c r="K53"/>
  <c r="H53"/>
  <c r="G53"/>
  <c r="F53"/>
  <c r="D53"/>
  <c r="C53"/>
  <c r="AO52"/>
  <c r="AM52"/>
  <c r="AL52"/>
  <c r="AJ52"/>
  <c r="AI52"/>
  <c r="AH52"/>
  <c r="L52"/>
  <c r="K52"/>
  <c r="H52"/>
  <c r="G52"/>
  <c r="F52"/>
  <c r="D52"/>
  <c r="C52"/>
  <c r="AO51"/>
  <c r="AM51"/>
  <c r="AL51"/>
  <c r="AJ51"/>
  <c r="AI51"/>
  <c r="AH51"/>
  <c r="L51"/>
  <c r="K51"/>
  <c r="J51"/>
  <c r="H51"/>
  <c r="G51"/>
  <c r="F51"/>
  <c r="D51"/>
  <c r="C51"/>
  <c r="AO50"/>
  <c r="AM50"/>
  <c r="AL50"/>
  <c r="AJ50"/>
  <c r="AI50"/>
  <c r="AH50"/>
  <c r="L50"/>
  <c r="K50"/>
  <c r="H50"/>
  <c r="G50"/>
  <c r="F50"/>
  <c r="D50"/>
  <c r="C50"/>
  <c r="AO49"/>
  <c r="AM49"/>
  <c r="AL49"/>
  <c r="AJ49"/>
  <c r="AI49"/>
  <c r="AH49"/>
  <c r="L49"/>
  <c r="K49"/>
  <c r="H49"/>
  <c r="G49"/>
  <c r="F49"/>
  <c r="D49"/>
  <c r="C49"/>
  <c r="AO48"/>
  <c r="AM48"/>
  <c r="AL48"/>
  <c r="AJ48"/>
  <c r="AI48"/>
  <c r="AH48"/>
  <c r="L48"/>
  <c r="K48"/>
  <c r="H48"/>
  <c r="G48"/>
  <c r="F48"/>
  <c r="D48"/>
  <c r="C48"/>
  <c r="AO47"/>
  <c r="AM47"/>
  <c r="AL47"/>
  <c r="AJ47"/>
  <c r="AI47"/>
  <c r="AH47"/>
  <c r="L47"/>
  <c r="K47"/>
  <c r="H47"/>
  <c r="G47"/>
  <c r="F47"/>
  <c r="D47"/>
  <c r="C47"/>
  <c r="AO46"/>
  <c r="AM46"/>
  <c r="AL46"/>
  <c r="AJ46"/>
  <c r="AI46"/>
  <c r="AH46"/>
  <c r="L46"/>
  <c r="K46"/>
  <c r="H46"/>
  <c r="G46"/>
  <c r="F46"/>
  <c r="D46"/>
  <c r="C46"/>
  <c r="AO45"/>
  <c r="AM45"/>
  <c r="AL45"/>
  <c r="AJ45"/>
  <c r="AI45"/>
  <c r="AH45"/>
  <c r="L45"/>
  <c r="K45"/>
  <c r="H45"/>
  <c r="G45"/>
  <c r="F45"/>
  <c r="D45"/>
  <c r="C45"/>
  <c r="AO44"/>
  <c r="AM44"/>
  <c r="AL44"/>
  <c r="AJ44"/>
  <c r="AI44"/>
  <c r="AH44"/>
  <c r="R44"/>
  <c r="N44"/>
  <c r="L44"/>
  <c r="K44"/>
  <c r="H44"/>
  <c r="G44"/>
  <c r="F44"/>
  <c r="D44"/>
  <c r="C44"/>
  <c r="AO43"/>
  <c r="AM43"/>
  <c r="AL43"/>
  <c r="AJ43"/>
  <c r="AI43"/>
  <c r="AH43"/>
  <c r="L43"/>
  <c r="K43"/>
  <c r="H43"/>
  <c r="G43"/>
  <c r="F43"/>
  <c r="D43"/>
  <c r="C43"/>
  <c r="AO42"/>
  <c r="AM42"/>
  <c r="AL42"/>
  <c r="AJ42"/>
  <c r="AI42"/>
  <c r="AH42"/>
  <c r="L42"/>
  <c r="K42"/>
  <c r="H42"/>
  <c r="G42"/>
  <c r="F42"/>
  <c r="D42"/>
  <c r="C42"/>
  <c r="AO41"/>
  <c r="AM41"/>
  <c r="AL41"/>
  <c r="AJ41"/>
  <c r="AI41"/>
  <c r="AH41"/>
  <c r="L41"/>
  <c r="K41"/>
  <c r="H41"/>
  <c r="G41"/>
  <c r="F41"/>
  <c r="D41"/>
  <c r="C41"/>
  <c r="AO40"/>
  <c r="AM40"/>
  <c r="AL40"/>
  <c r="AJ40"/>
  <c r="AI40"/>
  <c r="AH40"/>
  <c r="L40"/>
  <c r="K40"/>
  <c r="H40"/>
  <c r="G40"/>
  <c r="F40"/>
  <c r="D40"/>
  <c r="C40"/>
  <c r="AO39"/>
  <c r="AM39"/>
  <c r="AL39"/>
  <c r="AJ39"/>
  <c r="AI39"/>
  <c r="AH39"/>
  <c r="L39"/>
  <c r="K39"/>
  <c r="H39"/>
  <c r="G39"/>
  <c r="F39"/>
  <c r="D39"/>
  <c r="C39"/>
  <c r="AO38"/>
  <c r="AM38"/>
  <c r="AL38"/>
  <c r="AJ38"/>
  <c r="AI38"/>
  <c r="AH38"/>
  <c r="L38"/>
  <c r="K38"/>
  <c r="H38"/>
  <c r="G38"/>
  <c r="F38"/>
  <c r="D38"/>
  <c r="C38"/>
  <c r="AO37"/>
  <c r="AM37"/>
  <c r="AL37"/>
  <c r="AJ37"/>
  <c r="AI37"/>
  <c r="AH37"/>
  <c r="L37"/>
  <c r="K37"/>
  <c r="H37"/>
  <c r="G37"/>
  <c r="F37"/>
  <c r="D37"/>
  <c r="C37"/>
  <c r="AO36"/>
  <c r="AM36"/>
  <c r="AL36"/>
  <c r="AJ36"/>
  <c r="AI36"/>
  <c r="AH36"/>
  <c r="L36"/>
  <c r="K36"/>
  <c r="H36"/>
  <c r="G36"/>
  <c r="F36"/>
  <c r="D36"/>
  <c r="C36"/>
  <c r="AO35"/>
  <c r="AM35"/>
  <c r="AL35"/>
  <c r="AJ35"/>
  <c r="AI35"/>
  <c r="AH35"/>
  <c r="L35"/>
  <c r="K35"/>
  <c r="H35"/>
  <c r="G35"/>
  <c r="F35"/>
  <c r="D35"/>
  <c r="C35"/>
  <c r="AO34"/>
  <c r="AM34"/>
  <c r="AL34"/>
  <c r="AJ34"/>
  <c r="AI34"/>
  <c r="AH34"/>
  <c r="L34"/>
  <c r="K34"/>
  <c r="H34"/>
  <c r="G34"/>
  <c r="F34"/>
  <c r="D34"/>
  <c r="C34"/>
  <c r="AO33"/>
  <c r="AM33"/>
  <c r="AL33"/>
  <c r="AJ33"/>
  <c r="AI33"/>
  <c r="AH33"/>
  <c r="L33"/>
  <c r="K33"/>
  <c r="H33"/>
  <c r="G33"/>
  <c r="F33"/>
  <c r="D33"/>
  <c r="C33"/>
  <c r="AO32"/>
  <c r="AM32"/>
  <c r="AL32"/>
  <c r="AJ32"/>
  <c r="AI32"/>
  <c r="AH32"/>
  <c r="L32"/>
  <c r="K32"/>
  <c r="H32"/>
  <c r="G32"/>
  <c r="F32"/>
  <c r="D32"/>
  <c r="C32"/>
  <c r="AO31"/>
  <c r="AM31"/>
  <c r="AL31"/>
  <c r="AJ31"/>
  <c r="AI31"/>
  <c r="AH31"/>
  <c r="L31"/>
  <c r="K31"/>
  <c r="H31"/>
  <c r="G31"/>
  <c r="F31"/>
  <c r="D31"/>
  <c r="C31"/>
  <c r="AO30"/>
  <c r="AM30"/>
  <c r="AL30"/>
  <c r="AJ30"/>
  <c r="AI30"/>
  <c r="AH30"/>
  <c r="L30"/>
  <c r="K30"/>
  <c r="H30"/>
  <c r="G30"/>
  <c r="F30"/>
  <c r="D30"/>
  <c r="C30"/>
  <c r="AO29"/>
  <c r="AM29"/>
  <c r="AL29"/>
  <c r="AJ29"/>
  <c r="AI29"/>
  <c r="AH29"/>
  <c r="L29"/>
  <c r="K29"/>
  <c r="H29"/>
  <c r="G29"/>
  <c r="F29"/>
  <c r="D29"/>
  <c r="C29"/>
  <c r="AO28"/>
  <c r="AL28"/>
  <c r="AJ28"/>
  <c r="AI28"/>
  <c r="AH28"/>
  <c r="L28"/>
  <c r="K28"/>
  <c r="H28"/>
  <c r="G28"/>
  <c r="F28"/>
  <c r="D28"/>
  <c r="C28"/>
  <c r="AO27"/>
  <c r="AM27"/>
  <c r="AL27"/>
  <c r="AJ27"/>
  <c r="AI27"/>
  <c r="AH27"/>
  <c r="L27"/>
  <c r="K27"/>
  <c r="H27"/>
  <c r="G27"/>
  <c r="F27"/>
  <c r="D27"/>
  <c r="C27"/>
  <c r="AO26"/>
  <c r="AM26"/>
  <c r="AL26"/>
  <c r="AJ26"/>
  <c r="AI26"/>
  <c r="AH26"/>
  <c r="L26"/>
  <c r="K26"/>
  <c r="H26"/>
  <c r="G26"/>
  <c r="F26"/>
  <c r="D26"/>
  <c r="C26"/>
  <c r="AO25"/>
  <c r="AM25"/>
  <c r="AL25"/>
  <c r="AJ25"/>
  <c r="AI25"/>
  <c r="AH25"/>
  <c r="L25"/>
  <c r="K25"/>
  <c r="H25"/>
  <c r="G25"/>
  <c r="F25"/>
  <c r="D25"/>
  <c r="C25"/>
  <c r="AO24"/>
  <c r="AM24"/>
  <c r="AL24"/>
  <c r="AJ24"/>
  <c r="AI24"/>
  <c r="AH24"/>
  <c r="L24"/>
  <c r="K24"/>
  <c r="H24"/>
  <c r="G24"/>
  <c r="F24"/>
  <c r="D24"/>
  <c r="C24"/>
  <c r="AO23"/>
  <c r="AM23"/>
  <c r="AL23"/>
  <c r="AJ23"/>
  <c r="AI23"/>
  <c r="AH23"/>
  <c r="L23"/>
  <c r="K23"/>
  <c r="H23"/>
  <c r="G23"/>
  <c r="F23"/>
  <c r="D23"/>
  <c r="C23"/>
  <c r="AO22"/>
  <c r="AM22"/>
  <c r="AL22"/>
  <c r="AJ22"/>
  <c r="AI22"/>
  <c r="AH22"/>
  <c r="L22"/>
  <c r="K22"/>
  <c r="H22"/>
  <c r="G22"/>
  <c r="F22"/>
  <c r="D22"/>
  <c r="C22"/>
  <c r="AO21"/>
  <c r="AM21"/>
  <c r="AL21"/>
  <c r="AJ21"/>
  <c r="AI21"/>
  <c r="AH21"/>
  <c r="L21"/>
  <c r="K21"/>
  <c r="H21"/>
  <c r="G21"/>
  <c r="F21"/>
  <c r="D21"/>
  <c r="C21"/>
  <c r="AO20"/>
  <c r="AM20"/>
  <c r="AL20"/>
  <c r="AJ20"/>
  <c r="AI20"/>
  <c r="AH20"/>
  <c r="L20"/>
  <c r="K20"/>
  <c r="H20"/>
  <c r="G20"/>
  <c r="F20"/>
  <c r="D20"/>
  <c r="C20"/>
  <c r="AO19"/>
  <c r="AM19"/>
  <c r="AL19"/>
  <c r="AJ19"/>
  <c r="AI19"/>
  <c r="AH19"/>
  <c r="L19"/>
  <c r="K19"/>
  <c r="H19"/>
  <c r="G19"/>
  <c r="F19"/>
  <c r="D19"/>
  <c r="C19"/>
  <c r="AO18"/>
  <c r="AM18"/>
  <c r="AL18"/>
  <c r="AJ18"/>
  <c r="AI18"/>
  <c r="AH18"/>
  <c r="L18"/>
  <c r="K18"/>
  <c r="H18"/>
  <c r="G18"/>
  <c r="F18"/>
  <c r="D18"/>
  <c r="C18"/>
  <c r="AO17"/>
  <c r="AM17"/>
  <c r="AL17"/>
  <c r="AJ17"/>
  <c r="AI17"/>
  <c r="AH17"/>
  <c r="L17"/>
  <c r="K17"/>
  <c r="H17"/>
  <c r="G17"/>
  <c r="F17"/>
  <c r="D17"/>
  <c r="C17"/>
  <c r="AO16"/>
  <c r="AM16"/>
  <c r="AL16"/>
  <c r="AJ16"/>
  <c r="AI16"/>
  <c r="AH16"/>
  <c r="L16"/>
  <c r="K16"/>
  <c r="H16"/>
  <c r="G16"/>
  <c r="F16"/>
  <c r="D16"/>
  <c r="C16"/>
  <c r="AO15"/>
  <c r="AM15"/>
  <c r="AL15"/>
  <c r="AJ15"/>
  <c r="AI15"/>
  <c r="AH15"/>
  <c r="L15"/>
  <c r="K15"/>
  <c r="H15"/>
  <c r="G15"/>
  <c r="F15"/>
  <c r="D15"/>
  <c r="C15"/>
  <c r="AO14"/>
  <c r="AM14"/>
  <c r="AL14"/>
  <c r="AJ14"/>
  <c r="AI14"/>
  <c r="AH14"/>
  <c r="L14"/>
  <c r="K14"/>
  <c r="H14"/>
  <c r="G14"/>
  <c r="F14"/>
  <c r="D14"/>
  <c r="C14"/>
</calcChain>
</file>

<file path=xl/sharedStrings.xml><?xml version="1.0" encoding="utf-8"?>
<sst xmlns="http://schemas.openxmlformats.org/spreadsheetml/2006/main" count="221" uniqueCount="91">
  <si>
    <t>tubular</t>
  </si>
  <si>
    <t>vazão</t>
  </si>
  <si>
    <t>t(s)</t>
  </si>
  <si>
    <t>0.5Lmin</t>
  </si>
  <si>
    <t>0.6 L/min</t>
  </si>
  <si>
    <t xml:space="preserve"> 0.7 L/min</t>
  </si>
  <si>
    <t>0.8 L/min</t>
  </si>
  <si>
    <t>1 L/min</t>
  </si>
  <si>
    <t>1.2L/min</t>
  </si>
  <si>
    <t>1.4L/min</t>
  </si>
  <si>
    <t>1.5 L/min</t>
  </si>
  <si>
    <t>1.8 L/min</t>
  </si>
  <si>
    <t>2 L/min</t>
  </si>
  <si>
    <t>2.6 L/min</t>
  </si>
  <si>
    <t>3.5 L/min</t>
  </si>
  <si>
    <t>0.5 L/min</t>
  </si>
  <si>
    <t>tank</t>
  </si>
  <si>
    <t>3.6 L/min</t>
  </si>
  <si>
    <t>3.6L/min</t>
  </si>
  <si>
    <t>4L/min</t>
  </si>
  <si>
    <t>4 L/min</t>
  </si>
  <si>
    <t xml:space="preserve">         </t>
  </si>
  <si>
    <t xml:space="preserve">    </t>
  </si>
  <si>
    <t>TUBULAR REACTOR</t>
  </si>
  <si>
    <t>TANK REACTOR</t>
  </si>
  <si>
    <t>1.4 L/min</t>
  </si>
  <si>
    <t>não medida</t>
  </si>
  <si>
    <t>4.0 L/min</t>
  </si>
  <si>
    <t>2.4 L/min</t>
  </si>
  <si>
    <t>3.2 L/min</t>
  </si>
  <si>
    <t xml:space="preserve">   </t>
  </si>
  <si>
    <t xml:space="preserve">     </t>
  </si>
  <si>
    <t>1.6 L/min</t>
  </si>
  <si>
    <t xml:space="preserve">  </t>
  </si>
  <si>
    <t>1.7 L/min</t>
  </si>
  <si>
    <t>vazão nominal</t>
  </si>
  <si>
    <t>Andre Ferreira Simoes de Souza</t>
  </si>
  <si>
    <t>Giovani Vicentim Alves</t>
  </si>
  <si>
    <t>Pedro Henrique Callil Soares</t>
  </si>
  <si>
    <t>João Pedro Teuber Carvalho</t>
  </si>
  <si>
    <t>Artur Augusto de Arruda Rheinboldt</t>
  </si>
  <si>
    <t>Felipe Sousa Vieira</t>
  </si>
  <si>
    <t>Abner Luiz da Silva</t>
  </si>
  <si>
    <t>Daiane Carolina Alves dos Santos</t>
  </si>
  <si>
    <t>Ana Claudia de Freitas Cardoso</t>
  </si>
  <si>
    <t>Ana Maria de Oliveira Yamakami</t>
  </si>
  <si>
    <t>Ariane Sutecas da Costa</t>
  </si>
  <si>
    <t>Ana Clara Duarte</t>
  </si>
  <si>
    <t>Bruno Henrique Gomes dos Reis</t>
  </si>
  <si>
    <t>Lucas Gobatto Bisaio</t>
  </si>
  <si>
    <t>Amanda Garcia Leal</t>
  </si>
  <si>
    <t>Felipe Pimentel Silva</t>
  </si>
  <si>
    <t>Gustavo Vieira Schick</t>
  </si>
  <si>
    <t>Breno Pasquale Luppi</t>
  </si>
  <si>
    <t>Joao Gabriel de Melo Carneiro</t>
  </si>
  <si>
    <t>Juan Carlos Ogea</t>
  </si>
  <si>
    <t>Joao Henrique de Lima Noronha</t>
  </si>
  <si>
    <t>Mariana Barbosa Tavares</t>
  </si>
  <si>
    <t>Paula Lobo de Camargo Pereira</t>
  </si>
  <si>
    <t>Beatriz Braulio Franzosi</t>
  </si>
  <si>
    <t>Beatriz Lara Diego dos Reis Fusari</t>
  </si>
  <si>
    <t>Lucas Jose Martins de Lara</t>
  </si>
  <si>
    <t>Caio Laurino Gomes</t>
  </si>
  <si>
    <t>Pedro Henrique dos Santos Souza</t>
  </si>
  <si>
    <t>Thales Estanislau Carvalho</t>
  </si>
  <si>
    <t>Andre Henrique dos Santos</t>
  </si>
  <si>
    <t>Caroline Tortorelli</t>
  </si>
  <si>
    <t>Vivian Namie Onishi</t>
  </si>
  <si>
    <t>Pedro Goncalves de Oliveira</t>
  </si>
  <si>
    <t>Isabela Borges Barreto</t>
  </si>
  <si>
    <t>Vinicius Henrique Pires Costa</t>
  </si>
  <si>
    <t>Caio Prado Avancini</t>
  </si>
  <si>
    <t>Fernando Guimaraes Pinto de Araujo</t>
  </si>
  <si>
    <t>Guilherme Rampazzo Mele</t>
  </si>
  <si>
    <t>André De Boni Rossetti</t>
  </si>
  <si>
    <t>Gabriel Longo Lopes</t>
  </si>
  <si>
    <t>Laura Bele Tenorio Silva</t>
  </si>
  <si>
    <t>Leandro Issamu Nagamati</t>
  </si>
  <si>
    <t>Wallas Moreira da Silva</t>
  </si>
  <si>
    <t>Willian Ferreira de Souza</t>
  </si>
  <si>
    <t>Felipe Aurelio Agua</t>
  </si>
  <si>
    <t>Jaqueline de Lima Costa</t>
  </si>
  <si>
    <t>Pedro Peruch</t>
  </si>
  <si>
    <t>Luiz Henrique Moura de Amorim</t>
  </si>
  <si>
    <t>Gustavo Pereira Leme</t>
  </si>
  <si>
    <t>Pedro Otavio Ferri Burgel</t>
  </si>
  <si>
    <t>Thais Gomes Pilotto</t>
  </si>
  <si>
    <t>ensaio</t>
  </si>
  <si>
    <t>2.7 L/min</t>
  </si>
  <si>
    <t>grupos</t>
  </si>
  <si>
    <t>dados de absorbância  (ou um sinal proporcional à absorbância) medidos em função do tempo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</si>
</sst>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Verdana"/>
      <family val="2"/>
    </font>
  </fonts>
  <fills count="2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286D0"/>
        <bgColor indexed="64"/>
      </patternFill>
    </fill>
    <fill>
      <patternFill patternType="solid">
        <fgColor rgb="FF72F67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5" borderId="2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/>
    <xf numFmtId="0" fontId="0" fillId="0" borderId="4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7" xfId="0" applyBorder="1"/>
    <xf numFmtId="0" fontId="0" fillId="3" borderId="7" xfId="0" applyFill="1" applyBorder="1"/>
    <xf numFmtId="0" fontId="1" fillId="4" borderId="7" xfId="0" applyFont="1" applyFill="1" applyBorder="1"/>
    <xf numFmtId="0" fontId="1" fillId="4" borderId="2" xfId="0" applyFont="1" applyFill="1" applyBorder="1"/>
    <xf numFmtId="0" fontId="0" fillId="3" borderId="0" xfId="0" applyFill="1" applyBorder="1"/>
    <xf numFmtId="0" fontId="0" fillId="4" borderId="0" xfId="0" applyFill="1" applyBorder="1"/>
    <xf numFmtId="0" fontId="0" fillId="0" borderId="8" xfId="0" applyBorder="1"/>
    <xf numFmtId="0" fontId="0" fillId="3" borderId="8" xfId="0" applyFill="1" applyBorder="1"/>
    <xf numFmtId="0" fontId="1" fillId="3" borderId="8" xfId="0" applyFont="1" applyFill="1" applyBorder="1"/>
    <xf numFmtId="0" fontId="1" fillId="4" borderId="8" xfId="0" applyFont="1" applyFill="1" applyBorder="1"/>
    <xf numFmtId="0" fontId="1" fillId="4" borderId="6" xfId="0" applyFont="1" applyFill="1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Border="1"/>
    <xf numFmtId="3" fontId="0" fillId="0" borderId="0" xfId="0" applyNumberFormat="1"/>
    <xf numFmtId="0" fontId="0" fillId="3" borderId="0" xfId="0" applyFill="1" applyAlignment="1">
      <alignment horizontal="center"/>
    </xf>
    <xf numFmtId="0" fontId="0" fillId="14" borderId="0" xfId="0" applyFill="1"/>
    <xf numFmtId="0" fontId="1" fillId="14" borderId="0" xfId="0" applyFont="1" applyFill="1"/>
    <xf numFmtId="0" fontId="0" fillId="0" borderId="3" xfId="0" applyFill="1" applyBorder="1"/>
    <xf numFmtId="0" fontId="0" fillId="0" borderId="0" xfId="0" applyFill="1" applyBorder="1" applyAlignment="1">
      <alignment horizontal="center"/>
    </xf>
    <xf numFmtId="0" fontId="0" fillId="13" borderId="1" xfId="0" applyFill="1" applyBorder="1"/>
    <xf numFmtId="0" fontId="1" fillId="9" borderId="7" xfId="0" applyFont="1" applyFill="1" applyBorder="1"/>
    <xf numFmtId="0" fontId="1" fillId="0" borderId="4" xfId="0" applyFont="1" applyBorder="1"/>
    <xf numFmtId="0" fontId="0" fillId="0" borderId="5" xfId="0" applyFill="1" applyBorder="1"/>
    <xf numFmtId="0" fontId="0" fillId="0" borderId="8" xfId="0" applyFill="1" applyBorder="1"/>
    <xf numFmtId="0" fontId="1" fillId="0" borderId="10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11" xfId="0" applyBorder="1"/>
    <xf numFmtId="0" fontId="0" fillId="13" borderId="5" xfId="0" applyFill="1" applyBorder="1"/>
    <xf numFmtId="0" fontId="0" fillId="9" borderId="8" xfId="0" applyFill="1" applyBorder="1"/>
    <xf numFmtId="0" fontId="1" fillId="5" borderId="6" xfId="0" applyFont="1" applyFill="1" applyBorder="1"/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6" borderId="8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Border="1"/>
    <xf numFmtId="0" fontId="1" fillId="0" borderId="7" xfId="0" applyFont="1" applyFill="1" applyBorder="1" applyAlignment="1">
      <alignment horizontal="center"/>
    </xf>
    <xf numFmtId="0" fontId="0" fillId="10" borderId="8" xfId="0" applyFill="1" applyBorder="1" applyAlignment="1">
      <alignment horizontal="center" wrapText="1"/>
    </xf>
    <xf numFmtId="164" fontId="0" fillId="0" borderId="8" xfId="0" applyNumberFormat="1" applyBorder="1"/>
    <xf numFmtId="0" fontId="0" fillId="0" borderId="6" xfId="0" applyFill="1" applyBorder="1"/>
    <xf numFmtId="0" fontId="0" fillId="0" borderId="4" xfId="0" applyNumberFormat="1" applyBorder="1"/>
    <xf numFmtId="0" fontId="1" fillId="0" borderId="1" xfId="0" applyFont="1" applyFill="1" applyBorder="1" applyAlignment="1">
      <alignment horizontal="center"/>
    </xf>
    <xf numFmtId="0" fontId="0" fillId="9" borderId="5" xfId="0" applyFill="1" applyBorder="1" applyAlignment="1">
      <alignment horizontal="center" wrapText="1"/>
    </xf>
    <xf numFmtId="0" fontId="0" fillId="18" borderId="8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15" borderId="8" xfId="0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5" borderId="8" xfId="0" applyFill="1" applyBorder="1" applyAlignment="1">
      <alignment horizontal="center" wrapText="1"/>
    </xf>
    <xf numFmtId="0" fontId="0" fillId="12" borderId="8" xfId="0" applyFill="1" applyBorder="1" applyAlignment="1">
      <alignment horizontal="center" wrapText="1"/>
    </xf>
    <xf numFmtId="0" fontId="0" fillId="16" borderId="8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17" borderId="8" xfId="0" applyFill="1" applyBorder="1" applyAlignment="1">
      <alignment horizontal="center" wrapText="1"/>
    </xf>
    <xf numFmtId="0" fontId="0" fillId="8" borderId="8" xfId="0" applyFill="1" applyBorder="1" applyAlignment="1">
      <alignment horizontal="center" wrapText="1"/>
    </xf>
    <xf numFmtId="0" fontId="0" fillId="9" borderId="8" xfId="0" applyFill="1" applyBorder="1" applyAlignment="1">
      <alignment horizontal="center" wrapText="1"/>
    </xf>
    <xf numFmtId="0" fontId="0" fillId="19" borderId="8" xfId="0" applyFill="1" applyBorder="1" applyAlignment="1">
      <alignment horizontal="center" wrapText="1"/>
    </xf>
    <xf numFmtId="0" fontId="0" fillId="20" borderId="8" xfId="0" applyFill="1" applyBorder="1" applyAlignment="1">
      <alignment horizontal="center" wrapText="1"/>
    </xf>
    <xf numFmtId="0" fontId="0" fillId="21" borderId="6" xfId="0" applyFill="1" applyBorder="1" applyAlignment="1">
      <alignment horizontal="center" wrapText="1"/>
    </xf>
    <xf numFmtId="0" fontId="0" fillId="13" borderId="3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11" borderId="7" xfId="0" applyFill="1" applyBorder="1"/>
    <xf numFmtId="0" fontId="1" fillId="11" borderId="8" xfId="0" applyFont="1" applyFill="1" applyBorder="1"/>
    <xf numFmtId="0" fontId="0" fillId="11" borderId="0" xfId="0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wrapText="1"/>
    </xf>
    <xf numFmtId="0" fontId="2" fillId="0" borderId="6" xfId="0" applyFont="1" applyFill="1" applyBorder="1" applyAlignment="1">
      <alignment horizontal="left" wrapText="1"/>
    </xf>
    <xf numFmtId="0" fontId="0" fillId="0" borderId="5" xfId="0" applyFill="1" applyBorder="1" applyAlignment="1">
      <alignment horizontal="center" wrapText="1"/>
    </xf>
    <xf numFmtId="0" fontId="0" fillId="0" borderId="4" xfId="0" applyNumberFormat="1" applyFill="1" applyBorder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3" xfId="0" applyFill="1" applyBorder="1" applyAlignment="1">
      <alignment horizontal="right" vertical="center" wrapText="1"/>
    </xf>
    <xf numFmtId="0" fontId="0" fillId="11" borderId="6" xfId="0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3" fontId="0" fillId="0" borderId="4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2F675"/>
      <color rgb="FFE286D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444"/>
  <sheetViews>
    <sheetView tabSelected="1" topLeftCell="A7" zoomScale="85" zoomScaleNormal="85" workbookViewId="0">
      <selection activeCell="P35" sqref="P35"/>
    </sheetView>
  </sheetViews>
  <sheetFormatPr defaultRowHeight="15"/>
  <cols>
    <col min="1" max="1" width="16" customWidth="1"/>
    <col min="5" max="5" width="9.140625" style="6"/>
    <col min="9" max="9" width="9.140625" style="6"/>
    <col min="13" max="13" width="9.140625" style="6"/>
    <col min="15" max="15" width="9.140625" style="6"/>
    <col min="24" max="24" width="3.7109375" style="33" customWidth="1"/>
    <col min="25" max="25" width="17.85546875" style="8" customWidth="1"/>
    <col min="45" max="45" width="9.140625" style="36"/>
    <col min="46" max="46" width="9.140625" style="56"/>
    <col min="58" max="58" width="9.140625" style="6"/>
  </cols>
  <sheetData>
    <row r="1" spans="1:46" ht="15.75" thickBot="1"/>
    <row r="2" spans="1:46" ht="43.5">
      <c r="B2" s="104" t="s">
        <v>36</v>
      </c>
      <c r="C2" s="104" t="s">
        <v>39</v>
      </c>
      <c r="D2" s="104" t="s">
        <v>42</v>
      </c>
      <c r="E2" s="104" t="s">
        <v>44</v>
      </c>
      <c r="F2" s="104" t="s">
        <v>47</v>
      </c>
      <c r="G2" s="104" t="s">
        <v>50</v>
      </c>
      <c r="H2" s="104" t="s">
        <v>53</v>
      </c>
      <c r="I2" s="104" t="s">
        <v>56</v>
      </c>
      <c r="J2" s="104" t="s">
        <v>59</v>
      </c>
      <c r="K2" s="101" t="s">
        <v>62</v>
      </c>
      <c r="L2" s="105" t="s">
        <v>65</v>
      </c>
      <c r="M2" s="105" t="s">
        <v>68</v>
      </c>
      <c r="N2" s="105" t="s">
        <v>71</v>
      </c>
      <c r="O2" s="105" t="s">
        <v>74</v>
      </c>
      <c r="P2" s="105" t="s">
        <v>75</v>
      </c>
      <c r="Q2" s="105" t="s">
        <v>77</v>
      </c>
      <c r="R2" s="105" t="s">
        <v>80</v>
      </c>
      <c r="S2" s="101" t="s">
        <v>82</v>
      </c>
      <c r="T2" s="101" t="s">
        <v>85</v>
      </c>
      <c r="Z2" s="104" t="s">
        <v>36</v>
      </c>
      <c r="AA2" s="104" t="s">
        <v>39</v>
      </c>
      <c r="AB2" s="104" t="s">
        <v>42</v>
      </c>
      <c r="AC2" s="104" t="s">
        <v>44</v>
      </c>
      <c r="AD2" s="104" t="s">
        <v>47</v>
      </c>
      <c r="AE2" s="104" t="s">
        <v>50</v>
      </c>
      <c r="AF2" s="104" t="s">
        <v>53</v>
      </c>
      <c r="AG2" s="104" t="s">
        <v>56</v>
      </c>
      <c r="AH2" s="104" t="s">
        <v>59</v>
      </c>
      <c r="AI2" s="105" t="s">
        <v>62</v>
      </c>
      <c r="AJ2" s="105" t="s">
        <v>65</v>
      </c>
      <c r="AK2" s="105" t="s">
        <v>68</v>
      </c>
      <c r="AL2" s="105" t="s">
        <v>71</v>
      </c>
      <c r="AM2" s="105" t="s">
        <v>74</v>
      </c>
      <c r="AN2" s="105" t="s">
        <v>75</v>
      </c>
      <c r="AO2" s="105" t="s">
        <v>77</v>
      </c>
      <c r="AP2" s="101" t="s">
        <v>80</v>
      </c>
      <c r="AQ2" s="101" t="s">
        <v>82</v>
      </c>
      <c r="AT2" s="101" t="s">
        <v>85</v>
      </c>
    </row>
    <row r="3" spans="1:46" ht="54">
      <c r="A3" s="114" t="s">
        <v>89</v>
      </c>
      <c r="B3" s="106" t="s">
        <v>37</v>
      </c>
      <c r="C3" s="106" t="s">
        <v>40</v>
      </c>
      <c r="D3" s="106" t="s">
        <v>43</v>
      </c>
      <c r="E3" s="106" t="s">
        <v>45</v>
      </c>
      <c r="F3" s="106" t="s">
        <v>48</v>
      </c>
      <c r="G3" s="106" t="s">
        <v>51</v>
      </c>
      <c r="H3" s="106" t="s">
        <v>54</v>
      </c>
      <c r="I3" s="106" t="s">
        <v>57</v>
      </c>
      <c r="J3" s="106" t="s">
        <v>60</v>
      </c>
      <c r="K3" s="102" t="s">
        <v>63</v>
      </c>
      <c r="L3" s="107" t="s">
        <v>66</v>
      </c>
      <c r="M3" s="107" t="s">
        <v>69</v>
      </c>
      <c r="N3" s="107" t="s">
        <v>72</v>
      </c>
      <c r="O3" s="7"/>
      <c r="P3" s="107" t="s">
        <v>76</v>
      </c>
      <c r="Q3" s="107" t="s">
        <v>78</v>
      </c>
      <c r="R3" s="107" t="s">
        <v>81</v>
      </c>
      <c r="S3" s="102" t="s">
        <v>83</v>
      </c>
      <c r="T3" s="102" t="s">
        <v>86</v>
      </c>
      <c r="Y3" s="114" t="s">
        <v>89</v>
      </c>
      <c r="Z3" s="106" t="s">
        <v>37</v>
      </c>
      <c r="AA3" s="106" t="s">
        <v>40</v>
      </c>
      <c r="AB3" s="106" t="s">
        <v>43</v>
      </c>
      <c r="AC3" s="106" t="s">
        <v>45</v>
      </c>
      <c r="AD3" s="106" t="s">
        <v>48</v>
      </c>
      <c r="AE3" s="106" t="s">
        <v>51</v>
      </c>
      <c r="AF3" s="106" t="s">
        <v>54</v>
      </c>
      <c r="AG3" s="106" t="s">
        <v>57</v>
      </c>
      <c r="AH3" s="106" t="s">
        <v>60</v>
      </c>
      <c r="AI3" s="107" t="s">
        <v>63</v>
      </c>
      <c r="AJ3" s="107" t="s">
        <v>66</v>
      </c>
      <c r="AK3" s="107" t="s">
        <v>69</v>
      </c>
      <c r="AL3" s="107" t="s">
        <v>72</v>
      </c>
      <c r="AM3" s="7"/>
      <c r="AN3" s="107" t="s">
        <v>76</v>
      </c>
      <c r="AO3" s="107" t="s">
        <v>78</v>
      </c>
      <c r="AP3" s="102" t="s">
        <v>81</v>
      </c>
      <c r="AQ3" s="102" t="s">
        <v>83</v>
      </c>
      <c r="AT3" s="102" t="s">
        <v>86</v>
      </c>
    </row>
    <row r="4" spans="1:46" ht="44.25" thickBot="1">
      <c r="B4" s="108" t="s">
        <v>38</v>
      </c>
      <c r="C4" s="108" t="s">
        <v>41</v>
      </c>
      <c r="D4" s="4"/>
      <c r="E4" s="108" t="s">
        <v>46</v>
      </c>
      <c r="F4" s="108" t="s">
        <v>49</v>
      </c>
      <c r="G4" s="108" t="s">
        <v>52</v>
      </c>
      <c r="H4" s="108" t="s">
        <v>55</v>
      </c>
      <c r="I4" s="108" t="s">
        <v>58</v>
      </c>
      <c r="J4" s="108" t="s">
        <v>61</v>
      </c>
      <c r="K4" s="103" t="s">
        <v>64</v>
      </c>
      <c r="L4" s="111" t="s">
        <v>67</v>
      </c>
      <c r="M4" s="110" t="s">
        <v>70</v>
      </c>
      <c r="N4" s="109" t="s">
        <v>73</v>
      </c>
      <c r="O4" s="65"/>
      <c r="P4" s="5"/>
      <c r="Q4" s="109" t="s">
        <v>79</v>
      </c>
      <c r="R4" s="5"/>
      <c r="S4" s="103" t="s">
        <v>84</v>
      </c>
      <c r="T4" s="50"/>
      <c r="Z4" s="108" t="s">
        <v>38</v>
      </c>
      <c r="AA4" s="108" t="s">
        <v>41</v>
      </c>
      <c r="AB4" s="4"/>
      <c r="AC4" s="108" t="s">
        <v>46</v>
      </c>
      <c r="AD4" s="108" t="s">
        <v>49</v>
      </c>
      <c r="AE4" s="108" t="s">
        <v>52</v>
      </c>
      <c r="AF4" s="108" t="s">
        <v>55</v>
      </c>
      <c r="AG4" s="108" t="s">
        <v>58</v>
      </c>
      <c r="AH4" s="108" t="s">
        <v>61</v>
      </c>
      <c r="AI4" s="109" t="s">
        <v>64</v>
      </c>
      <c r="AJ4" s="111" t="s">
        <v>67</v>
      </c>
      <c r="AK4" s="110" t="s">
        <v>70</v>
      </c>
      <c r="AL4" s="109" t="s">
        <v>73</v>
      </c>
      <c r="AM4" s="65"/>
      <c r="AN4" s="5"/>
      <c r="AO4" s="109" t="s">
        <v>79</v>
      </c>
      <c r="AP4" s="50"/>
      <c r="AQ4" s="103" t="s">
        <v>84</v>
      </c>
      <c r="AT4" s="50"/>
    </row>
    <row r="6" spans="1:46">
      <c r="E6" s="47"/>
      <c r="F6" s="8"/>
      <c r="G6" s="8"/>
      <c r="H6" s="8"/>
      <c r="I6" s="47"/>
      <c r="J6" s="8"/>
    </row>
    <row r="7" spans="1:46">
      <c r="A7" s="56" t="s">
        <v>87</v>
      </c>
      <c r="B7" s="47">
        <v>1</v>
      </c>
      <c r="C7" s="8">
        <v>2</v>
      </c>
      <c r="D7" s="8">
        <v>3</v>
      </c>
      <c r="E7" s="47">
        <v>4</v>
      </c>
      <c r="F7" s="47">
        <v>5</v>
      </c>
      <c r="G7" s="47">
        <v>6</v>
      </c>
      <c r="H7" s="8">
        <v>7</v>
      </c>
      <c r="I7" s="8">
        <v>8</v>
      </c>
      <c r="J7" s="47">
        <v>9</v>
      </c>
      <c r="K7" s="47">
        <v>10</v>
      </c>
      <c r="L7" s="47">
        <v>11</v>
      </c>
      <c r="M7" s="8">
        <v>12</v>
      </c>
      <c r="N7" s="8">
        <v>13</v>
      </c>
      <c r="O7" s="47">
        <v>14</v>
      </c>
      <c r="P7" s="47">
        <v>15</v>
      </c>
      <c r="Q7" s="47">
        <v>16</v>
      </c>
      <c r="R7" s="8">
        <v>17</v>
      </c>
      <c r="S7" s="8">
        <v>18</v>
      </c>
      <c r="T7" s="47">
        <v>19</v>
      </c>
      <c r="Z7" s="8">
        <v>1</v>
      </c>
      <c r="AA7" s="8">
        <v>2</v>
      </c>
      <c r="AB7" s="8">
        <v>3</v>
      </c>
      <c r="AC7" s="8">
        <v>4</v>
      </c>
      <c r="AD7" s="8">
        <v>5</v>
      </c>
      <c r="AE7" s="8">
        <v>6</v>
      </c>
      <c r="AF7" s="8">
        <v>7</v>
      </c>
      <c r="AG7" s="8">
        <v>8</v>
      </c>
      <c r="AH7" s="8">
        <v>9</v>
      </c>
      <c r="AI7" s="8">
        <v>10</v>
      </c>
      <c r="AJ7" s="8">
        <v>11</v>
      </c>
      <c r="AK7" s="8">
        <v>12</v>
      </c>
      <c r="AL7" s="8">
        <v>13</v>
      </c>
      <c r="AM7" s="8">
        <v>14</v>
      </c>
      <c r="AN7" s="8">
        <v>15</v>
      </c>
      <c r="AO7" s="8">
        <v>16</v>
      </c>
      <c r="AP7" s="8">
        <v>17</v>
      </c>
      <c r="AQ7" s="8">
        <v>18</v>
      </c>
      <c r="AT7" s="8">
        <v>19</v>
      </c>
    </row>
    <row r="8" spans="1:46">
      <c r="B8" t="s">
        <v>23</v>
      </c>
      <c r="Z8" t="s">
        <v>24</v>
      </c>
    </row>
    <row r="9" spans="1:46">
      <c r="B9" s="6" t="s">
        <v>90</v>
      </c>
      <c r="C9" s="26"/>
      <c r="D9" s="26"/>
      <c r="E9" s="27"/>
      <c r="F9" s="26"/>
      <c r="G9" s="26"/>
      <c r="H9" s="26"/>
      <c r="I9" s="27"/>
      <c r="J9" s="26"/>
      <c r="K9" s="26"/>
      <c r="L9" s="26"/>
      <c r="M9" s="27"/>
      <c r="N9" s="26"/>
      <c r="O9" s="27"/>
      <c r="Q9" s="26"/>
      <c r="R9" s="26"/>
      <c r="S9" s="26"/>
      <c r="T9" s="26"/>
      <c r="U9" s="26"/>
      <c r="Z9" s="6" t="s">
        <v>90</v>
      </c>
    </row>
    <row r="10" spans="1:46" ht="15.75" thickBot="1">
      <c r="B10" s="6"/>
      <c r="C10" s="10"/>
      <c r="T10" s="10"/>
      <c r="U10" s="28"/>
      <c r="Z10" s="6"/>
      <c r="AH10" s="10"/>
    </row>
    <row r="11" spans="1:46">
      <c r="A11" s="22"/>
      <c r="B11" s="37" t="s">
        <v>0</v>
      </c>
      <c r="C11" s="12" t="s">
        <v>0</v>
      </c>
      <c r="D11" s="12" t="s">
        <v>0</v>
      </c>
      <c r="E11" s="38" t="s">
        <v>0</v>
      </c>
      <c r="F11" s="97" t="s">
        <v>0</v>
      </c>
      <c r="G11" s="12" t="s">
        <v>0</v>
      </c>
      <c r="H11" s="12" t="s">
        <v>0</v>
      </c>
      <c r="I11" s="38" t="s">
        <v>0</v>
      </c>
      <c r="J11" s="13" t="s">
        <v>0</v>
      </c>
      <c r="K11" s="12" t="s">
        <v>0</v>
      </c>
      <c r="L11" s="12" t="s">
        <v>0</v>
      </c>
      <c r="M11" s="38" t="s">
        <v>0</v>
      </c>
      <c r="N11" s="13" t="s">
        <v>0</v>
      </c>
      <c r="O11" s="38" t="s">
        <v>0</v>
      </c>
      <c r="P11" s="11" t="s">
        <v>0</v>
      </c>
      <c r="Q11" s="13" t="s">
        <v>0</v>
      </c>
      <c r="R11" s="13" t="s">
        <v>0</v>
      </c>
      <c r="S11" s="14" t="s">
        <v>0</v>
      </c>
      <c r="T11" s="1" t="s">
        <v>0</v>
      </c>
      <c r="U11" s="28"/>
      <c r="Y11" s="59"/>
      <c r="Z11" s="67" t="s">
        <v>16</v>
      </c>
      <c r="AA11" s="62" t="s">
        <v>16</v>
      </c>
      <c r="AB11" s="62" t="s">
        <v>16</v>
      </c>
      <c r="AC11" s="62" t="s">
        <v>16</v>
      </c>
      <c r="AD11" s="62" t="s">
        <v>16</v>
      </c>
      <c r="AE11" s="62" t="s">
        <v>16</v>
      </c>
      <c r="AF11" s="62" t="s">
        <v>16</v>
      </c>
      <c r="AG11" s="62" t="s">
        <v>16</v>
      </c>
      <c r="AH11" s="62" t="s">
        <v>16</v>
      </c>
      <c r="AI11" s="62" t="s">
        <v>16</v>
      </c>
      <c r="AJ11" s="62" t="s">
        <v>16</v>
      </c>
      <c r="AK11" s="62" t="s">
        <v>16</v>
      </c>
      <c r="AL11" s="62" t="s">
        <v>16</v>
      </c>
      <c r="AM11" s="62" t="s">
        <v>16</v>
      </c>
      <c r="AN11" s="62" t="s">
        <v>16</v>
      </c>
      <c r="AO11" s="62" t="s">
        <v>16</v>
      </c>
      <c r="AP11" s="62" t="s">
        <v>16</v>
      </c>
      <c r="AQ11" s="48" t="s">
        <v>16</v>
      </c>
      <c r="AS11" s="54"/>
      <c r="AT11" s="55" t="s">
        <v>16</v>
      </c>
    </row>
    <row r="12" spans="1:46" ht="30">
      <c r="A12" s="42" t="s">
        <v>35</v>
      </c>
      <c r="B12" s="86">
        <v>0.5</v>
      </c>
      <c r="C12" s="44">
        <v>0.5</v>
      </c>
      <c r="D12" s="44">
        <v>0.6</v>
      </c>
      <c r="E12" s="87">
        <v>0.6</v>
      </c>
      <c r="F12" s="99">
        <v>0.7</v>
      </c>
      <c r="G12" s="44">
        <v>0.8</v>
      </c>
      <c r="H12" s="44">
        <v>1</v>
      </c>
      <c r="I12" s="87">
        <v>1</v>
      </c>
      <c r="J12" s="45">
        <v>1</v>
      </c>
      <c r="K12" s="44">
        <v>1.2</v>
      </c>
      <c r="L12" s="44">
        <v>1.4</v>
      </c>
      <c r="M12" s="87">
        <v>1.4</v>
      </c>
      <c r="N12" s="45">
        <v>1.5</v>
      </c>
      <c r="O12" s="87">
        <v>1.6</v>
      </c>
      <c r="P12" s="9">
        <v>1.7</v>
      </c>
      <c r="Q12" s="45">
        <v>1.8</v>
      </c>
      <c r="R12" s="45">
        <v>2</v>
      </c>
      <c r="S12" s="46">
        <v>2.6</v>
      </c>
      <c r="T12" s="88">
        <v>3.5</v>
      </c>
      <c r="U12" s="29"/>
      <c r="Y12" s="115" t="s">
        <v>35</v>
      </c>
      <c r="Z12" s="72" t="s">
        <v>26</v>
      </c>
      <c r="AA12" s="73" t="s">
        <v>26</v>
      </c>
      <c r="AB12" s="73">
        <v>2.4</v>
      </c>
      <c r="AC12" s="73">
        <v>2.4</v>
      </c>
      <c r="AD12" s="74">
        <v>2.7</v>
      </c>
      <c r="AE12" s="73">
        <v>3.2</v>
      </c>
      <c r="AF12" s="73">
        <v>3.2</v>
      </c>
      <c r="AG12" s="74">
        <v>3.6</v>
      </c>
      <c r="AH12" s="73">
        <v>3.6</v>
      </c>
      <c r="AI12" s="73">
        <v>3.6</v>
      </c>
      <c r="AJ12" s="73">
        <v>4</v>
      </c>
      <c r="AK12" s="73">
        <v>4</v>
      </c>
      <c r="AL12" s="73">
        <v>4</v>
      </c>
      <c r="AM12" s="73">
        <v>4</v>
      </c>
      <c r="AN12" s="73">
        <v>4</v>
      </c>
      <c r="AO12" s="73">
        <v>4</v>
      </c>
      <c r="AP12" s="73">
        <v>4</v>
      </c>
      <c r="AQ12" s="75">
        <v>4</v>
      </c>
      <c r="AS12" s="116" t="s">
        <v>35</v>
      </c>
      <c r="AT12" s="75" t="s">
        <v>26</v>
      </c>
    </row>
    <row r="13" spans="1:46" ht="30.75" thickBot="1">
      <c r="A13" s="25" t="s">
        <v>2</v>
      </c>
      <c r="B13" s="51" t="s">
        <v>15</v>
      </c>
      <c r="C13" s="18" t="s">
        <v>3</v>
      </c>
      <c r="D13" s="18" t="s">
        <v>4</v>
      </c>
      <c r="E13" s="52" t="s">
        <v>4</v>
      </c>
      <c r="F13" s="98" t="s">
        <v>5</v>
      </c>
      <c r="G13" s="18" t="s">
        <v>6</v>
      </c>
      <c r="H13" s="18" t="s">
        <v>7</v>
      </c>
      <c r="I13" s="52" t="s">
        <v>7</v>
      </c>
      <c r="J13" s="20" t="s">
        <v>7</v>
      </c>
      <c r="K13" s="18" t="s">
        <v>8</v>
      </c>
      <c r="L13" s="18" t="s">
        <v>9</v>
      </c>
      <c r="M13" s="52" t="s">
        <v>25</v>
      </c>
      <c r="N13" s="20" t="s">
        <v>10</v>
      </c>
      <c r="O13" s="52" t="s">
        <v>32</v>
      </c>
      <c r="P13" s="17" t="s">
        <v>34</v>
      </c>
      <c r="Q13" s="20" t="s">
        <v>11</v>
      </c>
      <c r="R13" s="20" t="s">
        <v>12</v>
      </c>
      <c r="S13" s="21" t="s">
        <v>13</v>
      </c>
      <c r="T13" s="53" t="s">
        <v>14</v>
      </c>
      <c r="U13" s="28"/>
      <c r="X13" s="34"/>
      <c r="Y13" s="23" t="s">
        <v>2</v>
      </c>
      <c r="Z13" s="68" t="s">
        <v>26</v>
      </c>
      <c r="AA13" s="63" t="s">
        <v>26</v>
      </c>
      <c r="AB13" s="69" t="s">
        <v>28</v>
      </c>
      <c r="AC13" s="70" t="s">
        <v>28</v>
      </c>
      <c r="AD13" s="58" t="s">
        <v>88</v>
      </c>
      <c r="AE13" s="71" t="s">
        <v>29</v>
      </c>
      <c r="AF13" s="76" t="s">
        <v>29</v>
      </c>
      <c r="AG13" s="78" t="s">
        <v>17</v>
      </c>
      <c r="AH13" s="57" t="s">
        <v>17</v>
      </c>
      <c r="AI13" s="77" t="s">
        <v>18</v>
      </c>
      <c r="AJ13" s="58" t="s">
        <v>19</v>
      </c>
      <c r="AK13" s="79" t="s">
        <v>27</v>
      </c>
      <c r="AL13" s="80" t="s">
        <v>19</v>
      </c>
      <c r="AM13" s="81" t="s">
        <v>20</v>
      </c>
      <c r="AN13" s="82" t="s">
        <v>27</v>
      </c>
      <c r="AO13" s="83" t="s">
        <v>20</v>
      </c>
      <c r="AP13" s="84" t="s">
        <v>27</v>
      </c>
      <c r="AQ13" s="85" t="s">
        <v>27</v>
      </c>
      <c r="AS13" s="112" t="s">
        <v>2</v>
      </c>
      <c r="AT13" s="117" t="s">
        <v>26</v>
      </c>
    </row>
    <row r="14" spans="1:46">
      <c r="A14" s="24">
        <v>0</v>
      </c>
      <c r="B14" s="35">
        <v>0</v>
      </c>
      <c r="C14" s="30">
        <f>0</f>
        <v>0</v>
      </c>
      <c r="D14" s="30">
        <f t="shared" ref="D14:E18" si="0" xml:space="preserve"> 0</f>
        <v>0</v>
      </c>
      <c r="E14" s="30">
        <f t="shared" si="0"/>
        <v>0</v>
      </c>
      <c r="F14" s="30">
        <f t="shared" ref="F14:I21" si="1">-0.001</f>
        <v>-1E-3</v>
      </c>
      <c r="G14" s="30">
        <f t="shared" si="1"/>
        <v>-1E-3</v>
      </c>
      <c r="H14" s="30">
        <f t="shared" si="1"/>
        <v>-1E-3</v>
      </c>
      <c r="I14" s="30">
        <f t="shared" si="1"/>
        <v>-1E-3</v>
      </c>
      <c r="J14" s="30">
        <v>0</v>
      </c>
      <c r="K14" s="30">
        <f t="shared" ref="K14:L23" si="2">-0.001</f>
        <v>-1E-3</v>
      </c>
      <c r="L14" s="30">
        <f t="shared" si="2"/>
        <v>-1E-3</v>
      </c>
      <c r="M14" s="30">
        <f>0</f>
        <v>0</v>
      </c>
      <c r="N14" s="30">
        <v>0</v>
      </c>
      <c r="O14" s="30">
        <f t="shared" ref="O14:O23" si="3">-0.001</f>
        <v>-1E-3</v>
      </c>
      <c r="P14" s="30">
        <v>0</v>
      </c>
      <c r="Q14" s="30">
        <v>-1E-3</v>
      </c>
      <c r="R14" s="30">
        <v>-1E-3</v>
      </c>
      <c r="S14" s="30">
        <v>-1E-3</v>
      </c>
      <c r="T14" s="3">
        <v>-1E-3</v>
      </c>
      <c r="U14" s="30"/>
      <c r="Y14" s="59">
        <v>0</v>
      </c>
      <c r="Z14" s="2">
        <f xml:space="preserve"> 0</f>
        <v>0</v>
      </c>
      <c r="AA14" s="61">
        <f xml:space="preserve"> 0.117</f>
        <v>0.11700000000000001</v>
      </c>
      <c r="AB14" s="30">
        <f>-0.001</f>
        <v>-1E-3</v>
      </c>
      <c r="AC14" s="30">
        <v>-3.0000000000000001E-3</v>
      </c>
      <c r="AD14" s="29">
        <f>0</f>
        <v>0</v>
      </c>
      <c r="AE14" s="29">
        <f>0</f>
        <v>0</v>
      </c>
      <c r="AF14" s="29">
        <v>0</v>
      </c>
      <c r="AG14" s="29">
        <f xml:space="preserve"> 0.001</f>
        <v>1E-3</v>
      </c>
      <c r="AH14" s="29">
        <f>0</f>
        <v>0</v>
      </c>
      <c r="AI14" s="29">
        <f xml:space="preserve"> 0</f>
        <v>0</v>
      </c>
      <c r="AJ14" s="29">
        <f xml:space="preserve"> 0.001</f>
        <v>1E-3</v>
      </c>
      <c r="AK14" s="29">
        <v>0</v>
      </c>
      <c r="AL14" s="29">
        <f xml:space="preserve"> 0.001</f>
        <v>1E-3</v>
      </c>
      <c r="AM14" s="29">
        <f xml:space="preserve"> 0</f>
        <v>0</v>
      </c>
      <c r="AN14" s="29">
        <v>-3.0000000000000001E-3</v>
      </c>
      <c r="AO14" s="29">
        <f xml:space="preserve"> 0</f>
        <v>0</v>
      </c>
      <c r="AP14" s="29">
        <f xml:space="preserve"> 0</f>
        <v>0</v>
      </c>
      <c r="AQ14" s="113">
        <v>0</v>
      </c>
      <c r="AS14" s="118">
        <v>0</v>
      </c>
      <c r="AT14" s="3">
        <v>-1E-3</v>
      </c>
    </row>
    <row r="15" spans="1:46">
      <c r="A15" s="24">
        <v>2</v>
      </c>
      <c r="B15" s="35">
        <v>0</v>
      </c>
      <c r="C15" s="30">
        <f>0</f>
        <v>0</v>
      </c>
      <c r="D15" s="30">
        <f t="shared" si="0"/>
        <v>0</v>
      </c>
      <c r="E15" s="30">
        <f t="shared" si="0"/>
        <v>0</v>
      </c>
      <c r="F15" s="30">
        <f t="shared" si="1"/>
        <v>-1E-3</v>
      </c>
      <c r="G15" s="30">
        <f t="shared" si="1"/>
        <v>-1E-3</v>
      </c>
      <c r="H15" s="30">
        <f t="shared" si="1"/>
        <v>-1E-3</v>
      </c>
      <c r="I15" s="30">
        <f t="shared" si="1"/>
        <v>-1E-3</v>
      </c>
      <c r="J15" s="30">
        <v>0</v>
      </c>
      <c r="K15" s="30">
        <f t="shared" si="2"/>
        <v>-1E-3</v>
      </c>
      <c r="L15" s="30">
        <f t="shared" si="2"/>
        <v>-1E-3</v>
      </c>
      <c r="M15" s="30">
        <f xml:space="preserve"> 0</f>
        <v>0</v>
      </c>
      <c r="N15" s="30">
        <v>0</v>
      </c>
      <c r="O15" s="30">
        <f t="shared" si="3"/>
        <v>-1E-3</v>
      </c>
      <c r="P15" s="30">
        <v>0</v>
      </c>
      <c r="Q15" s="30">
        <v>-1E-3</v>
      </c>
      <c r="R15" s="30">
        <v>-1E-3</v>
      </c>
      <c r="S15" s="30">
        <v>0</v>
      </c>
      <c r="T15" s="3">
        <v>0</v>
      </c>
      <c r="U15" s="30"/>
      <c r="Y15" s="60">
        <v>2</v>
      </c>
      <c r="Z15" s="2">
        <f xml:space="preserve"> 0.004</f>
        <v>4.0000000000000001E-3</v>
      </c>
      <c r="AA15" s="61">
        <f xml:space="preserve"> 0.26</f>
        <v>0.26</v>
      </c>
      <c r="AB15" s="30">
        <f xml:space="preserve"> 0.017</f>
        <v>1.7000000000000001E-2</v>
      </c>
      <c r="AC15" s="30">
        <v>5.1000000000000004E-2</v>
      </c>
      <c r="AD15" s="29">
        <f xml:space="preserve"> 0.044</f>
        <v>4.3999999999999997E-2</v>
      </c>
      <c r="AE15" s="29">
        <f xml:space="preserve"> 0.003</f>
        <v>3.0000000000000001E-3</v>
      </c>
      <c r="AF15" s="29">
        <v>4.0000000000000001E-3</v>
      </c>
      <c r="AG15" s="29">
        <f xml:space="preserve"> 0.059</f>
        <v>5.8999999999999997E-2</v>
      </c>
      <c r="AH15" s="29">
        <f xml:space="preserve"> 0.371</f>
        <v>0.371</v>
      </c>
      <c r="AI15" s="29">
        <f xml:space="preserve"> 0.287</f>
        <v>0.28699999999999998</v>
      </c>
      <c r="AJ15" s="29">
        <f xml:space="preserve"> 0.13</f>
        <v>0.13</v>
      </c>
      <c r="AK15" s="29">
        <v>0.16500000000000001</v>
      </c>
      <c r="AL15" s="29">
        <f xml:space="preserve"> 0.031</f>
        <v>3.1E-2</v>
      </c>
      <c r="AM15" s="29">
        <f xml:space="preserve"> 0.212</f>
        <v>0.21199999999999999</v>
      </c>
      <c r="AN15" s="29">
        <v>0.94500000000000006</v>
      </c>
      <c r="AO15" s="29">
        <f xml:space="preserve"> 0.004</f>
        <v>4.0000000000000001E-3</v>
      </c>
      <c r="AP15" s="29">
        <f xml:space="preserve"> 0.055</f>
        <v>5.5E-2</v>
      </c>
      <c r="AQ15" s="113">
        <v>0.51</v>
      </c>
      <c r="AS15" s="24">
        <v>1</v>
      </c>
      <c r="AT15" s="3">
        <v>4.0000000000000001E-3</v>
      </c>
    </row>
    <row r="16" spans="1:46">
      <c r="A16" s="24">
        <v>4</v>
      </c>
      <c r="B16" s="35">
        <v>0</v>
      </c>
      <c r="C16" s="29">
        <f>0</f>
        <v>0</v>
      </c>
      <c r="D16" s="29">
        <f t="shared" si="0"/>
        <v>0</v>
      </c>
      <c r="E16" s="29">
        <f t="shared" si="0"/>
        <v>0</v>
      </c>
      <c r="F16" s="29">
        <f t="shared" si="1"/>
        <v>-1E-3</v>
      </c>
      <c r="G16" s="29">
        <f t="shared" si="1"/>
        <v>-1E-3</v>
      </c>
      <c r="H16" s="29">
        <f t="shared" si="1"/>
        <v>-1E-3</v>
      </c>
      <c r="I16" s="29">
        <f t="shared" si="1"/>
        <v>-1E-3</v>
      </c>
      <c r="J16" s="29">
        <v>0</v>
      </c>
      <c r="K16" s="29">
        <f t="shared" si="2"/>
        <v>-1E-3</v>
      </c>
      <c r="L16" s="29">
        <f t="shared" si="2"/>
        <v>-1E-3</v>
      </c>
      <c r="M16" s="29">
        <f xml:space="preserve"> 0</f>
        <v>0</v>
      </c>
      <c r="N16" s="29">
        <v>1E-3</v>
      </c>
      <c r="O16" s="29">
        <f t="shared" si="3"/>
        <v>-1E-3</v>
      </c>
      <c r="P16" s="29">
        <v>0</v>
      </c>
      <c r="Q16" s="29">
        <v>-1E-3</v>
      </c>
      <c r="R16" s="29">
        <v>-1E-3</v>
      </c>
      <c r="S16" s="29">
        <v>-1E-3</v>
      </c>
      <c r="T16" s="7">
        <v>-2E-3</v>
      </c>
      <c r="U16" s="30"/>
      <c r="Y16" s="60">
        <v>4</v>
      </c>
      <c r="Z16" s="2">
        <f xml:space="preserve"> 0.061</f>
        <v>6.0999999999999999E-2</v>
      </c>
      <c r="AA16" s="61">
        <f xml:space="preserve"> 0.077</f>
        <v>7.6999999999999999E-2</v>
      </c>
      <c r="AB16" s="30">
        <f xml:space="preserve"> 0.167</f>
        <v>0.16700000000000001</v>
      </c>
      <c r="AC16" s="30">
        <v>0.501</v>
      </c>
      <c r="AD16" s="29">
        <f xml:space="preserve"> 0.158</f>
        <v>0.158</v>
      </c>
      <c r="AE16" s="29">
        <f xml:space="preserve"> 0.183</f>
        <v>0.183</v>
      </c>
      <c r="AF16" s="29">
        <v>0.23</v>
      </c>
      <c r="AG16" s="29">
        <f xml:space="preserve"> 0.083</f>
        <v>8.3000000000000004E-2</v>
      </c>
      <c r="AH16" s="29">
        <f xml:space="preserve"> 0.389</f>
        <v>0.38900000000000001</v>
      </c>
      <c r="AI16" s="29">
        <f xml:space="preserve"> 0.139</f>
        <v>0.13900000000000001</v>
      </c>
      <c r="AJ16" s="29">
        <f xml:space="preserve"> 0.097</f>
        <v>9.7000000000000003E-2</v>
      </c>
      <c r="AK16" s="29">
        <v>0.47399999999999998</v>
      </c>
      <c r="AL16" s="29">
        <f xml:space="preserve"> 0.045</f>
        <v>4.4999999999999998E-2</v>
      </c>
      <c r="AM16" s="29">
        <f xml:space="preserve"> 0.073</f>
        <v>7.2999999999999995E-2</v>
      </c>
      <c r="AN16" s="29">
        <v>0.27300000000000002</v>
      </c>
      <c r="AO16" s="29">
        <f xml:space="preserve"> 0.061</f>
        <v>6.0999999999999999E-2</v>
      </c>
      <c r="AP16" s="29">
        <f xml:space="preserve"> 0.158</f>
        <v>0.158</v>
      </c>
      <c r="AQ16" s="113">
        <v>0.14499999999999999</v>
      </c>
      <c r="AS16" s="24">
        <v>2</v>
      </c>
      <c r="AT16" s="3">
        <v>9.9000000000000005E-2</v>
      </c>
    </row>
    <row r="17" spans="1:46">
      <c r="A17" s="24">
        <v>6</v>
      </c>
      <c r="B17" s="35">
        <v>0</v>
      </c>
      <c r="C17" s="29">
        <f>0</f>
        <v>0</v>
      </c>
      <c r="D17" s="29">
        <f t="shared" si="0"/>
        <v>0</v>
      </c>
      <c r="E17" s="29">
        <f t="shared" si="0"/>
        <v>0</v>
      </c>
      <c r="F17" s="29">
        <f t="shared" si="1"/>
        <v>-1E-3</v>
      </c>
      <c r="G17" s="29">
        <f t="shared" si="1"/>
        <v>-1E-3</v>
      </c>
      <c r="H17" s="29">
        <f t="shared" si="1"/>
        <v>-1E-3</v>
      </c>
      <c r="I17" s="29">
        <f t="shared" si="1"/>
        <v>-1E-3</v>
      </c>
      <c r="J17" s="29">
        <v>0</v>
      </c>
      <c r="K17" s="29">
        <f t="shared" si="2"/>
        <v>-1E-3</v>
      </c>
      <c r="L17" s="29">
        <f t="shared" si="2"/>
        <v>-1E-3</v>
      </c>
      <c r="M17" s="29">
        <f>0</f>
        <v>0</v>
      </c>
      <c r="N17" s="29">
        <v>0</v>
      </c>
      <c r="O17" s="29">
        <f t="shared" si="3"/>
        <v>-1E-3</v>
      </c>
      <c r="P17" s="29">
        <v>0</v>
      </c>
      <c r="Q17" s="29">
        <v>0</v>
      </c>
      <c r="R17" s="29">
        <v>-1E-3</v>
      </c>
      <c r="S17" s="29">
        <v>0</v>
      </c>
      <c r="T17" s="7">
        <v>-2E-3</v>
      </c>
      <c r="U17" s="30"/>
      <c r="Y17" s="60">
        <v>6</v>
      </c>
      <c r="Z17" s="2">
        <f xml:space="preserve"> 0.019</f>
        <v>1.9E-2</v>
      </c>
      <c r="AA17" s="61">
        <f xml:space="preserve"> 0.124</f>
        <v>0.124</v>
      </c>
      <c r="AB17" s="30">
        <f xml:space="preserve"> 0.072</f>
        <v>7.1999999999999995E-2</v>
      </c>
      <c r="AC17" s="30">
        <v>0.21599999999999997</v>
      </c>
      <c r="AD17" s="29">
        <f xml:space="preserve"> 0.039</f>
        <v>3.9E-2</v>
      </c>
      <c r="AE17" s="29">
        <f xml:space="preserve"> 0.053</f>
        <v>5.2999999999999999E-2</v>
      </c>
      <c r="AF17" s="29">
        <v>7.0000000000000007E-2</v>
      </c>
      <c r="AG17" s="29">
        <f xml:space="preserve"> 0.055</f>
        <v>5.5E-2</v>
      </c>
      <c r="AH17" s="29">
        <f xml:space="preserve"> 0.135</f>
        <v>0.13500000000000001</v>
      </c>
      <c r="AI17" s="29">
        <f xml:space="preserve"> 0.093</f>
        <v>9.2999999999999999E-2</v>
      </c>
      <c r="AJ17" s="29">
        <f xml:space="preserve"> 0.083</f>
        <v>8.3000000000000004E-2</v>
      </c>
      <c r="AK17" s="29">
        <v>0.26400000000000001</v>
      </c>
      <c r="AL17" s="29">
        <f xml:space="preserve"> 0.033</f>
        <v>3.3000000000000002E-2</v>
      </c>
      <c r="AM17" s="29">
        <f xml:space="preserve"> 0.048</f>
        <v>4.8000000000000001E-2</v>
      </c>
      <c r="AN17" s="29">
        <v>0.20100000000000001</v>
      </c>
      <c r="AO17" s="29">
        <f xml:space="preserve"> 0.019</f>
        <v>1.9E-2</v>
      </c>
      <c r="AP17" s="29">
        <f xml:space="preserve"> 0.088</f>
        <v>8.7999999999999995E-2</v>
      </c>
      <c r="AQ17" s="113">
        <v>0.107</v>
      </c>
      <c r="AS17" s="24">
        <v>3</v>
      </c>
      <c r="AT17" s="3">
        <v>7.9000000000000001E-2</v>
      </c>
    </row>
    <row r="18" spans="1:46">
      <c r="A18" s="24">
        <v>8</v>
      </c>
      <c r="B18" s="35">
        <v>0</v>
      </c>
      <c r="C18" s="29">
        <f>0</f>
        <v>0</v>
      </c>
      <c r="D18" s="29">
        <f t="shared" si="0"/>
        <v>0</v>
      </c>
      <c r="E18" s="29">
        <f t="shared" si="0"/>
        <v>0</v>
      </c>
      <c r="F18" s="29">
        <f t="shared" si="1"/>
        <v>-1E-3</v>
      </c>
      <c r="G18" s="29">
        <f t="shared" si="1"/>
        <v>-1E-3</v>
      </c>
      <c r="H18" s="29">
        <f t="shared" si="1"/>
        <v>-1E-3</v>
      </c>
      <c r="I18" s="29">
        <f t="shared" si="1"/>
        <v>-1E-3</v>
      </c>
      <c r="J18" s="29">
        <v>0</v>
      </c>
      <c r="K18" s="29">
        <f t="shared" si="2"/>
        <v>-1E-3</v>
      </c>
      <c r="L18" s="29">
        <f t="shared" si="2"/>
        <v>-1E-3</v>
      </c>
      <c r="M18" s="29">
        <f>0</f>
        <v>0</v>
      </c>
      <c r="N18" s="29">
        <v>0</v>
      </c>
      <c r="O18" s="29">
        <f t="shared" si="3"/>
        <v>-1E-3</v>
      </c>
      <c r="P18" s="29">
        <v>0</v>
      </c>
      <c r="Q18" s="29">
        <v>-1E-3</v>
      </c>
      <c r="R18" s="29">
        <v>-1E-3</v>
      </c>
      <c r="S18" s="29">
        <v>0</v>
      </c>
      <c r="T18" s="7">
        <v>-1E-3</v>
      </c>
      <c r="U18" s="30"/>
      <c r="Y18" s="60">
        <v>8</v>
      </c>
      <c r="Z18" s="2">
        <f xml:space="preserve"> 0.019</f>
        <v>1.9E-2</v>
      </c>
      <c r="AA18" s="61">
        <f xml:space="preserve"> 0.103</f>
        <v>0.10299999999999999</v>
      </c>
      <c r="AB18" s="30">
        <f xml:space="preserve"> 0.117</f>
        <v>0.11700000000000001</v>
      </c>
      <c r="AC18" s="30">
        <v>0.35100000000000003</v>
      </c>
      <c r="AD18" s="30">
        <f xml:space="preserve"> 0.03</f>
        <v>0.03</v>
      </c>
      <c r="AE18" s="30">
        <f xml:space="preserve"> 0.052</f>
        <v>5.1999999999999998E-2</v>
      </c>
      <c r="AF18" s="30">
        <v>6.4999999999999988E-2</v>
      </c>
      <c r="AG18" s="30">
        <f xml:space="preserve"> 0.055</f>
        <v>5.5E-2</v>
      </c>
      <c r="AH18" s="30">
        <f xml:space="preserve"> 0.142</f>
        <v>0.14199999999999999</v>
      </c>
      <c r="AI18" s="30">
        <f xml:space="preserve"> 0.116</f>
        <v>0.11600000000000001</v>
      </c>
      <c r="AJ18" s="30">
        <f xml:space="preserve"> 0.089</f>
        <v>8.8999999999999996E-2</v>
      </c>
      <c r="AK18" s="30">
        <v>0.21000000000000002</v>
      </c>
      <c r="AL18" s="30">
        <f xml:space="preserve"> 0.033</f>
        <v>3.3000000000000002E-2</v>
      </c>
      <c r="AM18" s="30">
        <f xml:space="preserve"> 0.036</f>
        <v>3.5999999999999997E-2</v>
      </c>
      <c r="AN18" s="30">
        <v>0.156</v>
      </c>
      <c r="AO18" s="30">
        <f xml:space="preserve"> 0.019</f>
        <v>1.9E-2</v>
      </c>
      <c r="AP18" s="30">
        <f xml:space="preserve"> 0.07</f>
        <v>7.0000000000000007E-2</v>
      </c>
      <c r="AQ18" s="66">
        <v>8.3000000000000004E-2</v>
      </c>
      <c r="AS18" s="24">
        <v>4</v>
      </c>
      <c r="AT18" s="3">
        <v>8.3000000000000004E-2</v>
      </c>
    </row>
    <row r="19" spans="1:46">
      <c r="A19" s="24">
        <v>10</v>
      </c>
      <c r="B19" s="35">
        <v>1E-3</v>
      </c>
      <c r="C19" s="29">
        <f>0</f>
        <v>0</v>
      </c>
      <c r="D19" s="29">
        <f>0</f>
        <v>0</v>
      </c>
      <c r="E19" s="29">
        <f>0</f>
        <v>0</v>
      </c>
      <c r="F19" s="29">
        <f t="shared" si="1"/>
        <v>-1E-3</v>
      </c>
      <c r="G19" s="29">
        <f t="shared" si="1"/>
        <v>-1E-3</v>
      </c>
      <c r="H19" s="29">
        <f t="shared" si="1"/>
        <v>-1E-3</v>
      </c>
      <c r="I19" s="29">
        <f t="shared" si="1"/>
        <v>-1E-3</v>
      </c>
      <c r="J19" s="29">
        <v>-1E-3</v>
      </c>
      <c r="K19" s="29">
        <f t="shared" si="2"/>
        <v>-1E-3</v>
      </c>
      <c r="L19" s="29">
        <f t="shared" si="2"/>
        <v>-1E-3</v>
      </c>
      <c r="M19" s="29">
        <f>0</f>
        <v>0</v>
      </c>
      <c r="N19" s="29">
        <v>0</v>
      </c>
      <c r="O19" s="29">
        <f t="shared" si="3"/>
        <v>-1E-3</v>
      </c>
      <c r="P19" s="29">
        <v>0</v>
      </c>
      <c r="Q19" s="29">
        <v>-1E-3</v>
      </c>
      <c r="R19" s="29">
        <v>-1E-3</v>
      </c>
      <c r="S19" s="29">
        <v>0</v>
      </c>
      <c r="T19" s="7">
        <v>-1E-3</v>
      </c>
      <c r="U19" s="30"/>
      <c r="Y19" s="60">
        <v>10</v>
      </c>
      <c r="Z19" s="2">
        <f xml:space="preserve"> 0.017</f>
        <v>1.7000000000000001E-2</v>
      </c>
      <c r="AA19" s="61">
        <f xml:space="preserve"> 0.084</f>
        <v>8.4000000000000005E-2</v>
      </c>
      <c r="AB19" s="30">
        <f xml:space="preserve"> 0.085</f>
        <v>8.5000000000000006E-2</v>
      </c>
      <c r="AC19" s="30">
        <v>0.255</v>
      </c>
      <c r="AD19" s="30">
        <v>3.7999999999999999E-2</v>
      </c>
      <c r="AE19" s="30">
        <f xml:space="preserve"> 0.041</f>
        <v>4.1000000000000002E-2</v>
      </c>
      <c r="AF19" s="30">
        <v>5.0999999999999997E-2</v>
      </c>
      <c r="AG19" s="30">
        <f xml:space="preserve"> 0.042</f>
        <v>4.2000000000000003E-2</v>
      </c>
      <c r="AH19" s="30">
        <f xml:space="preserve"> 0.105</f>
        <v>0.105</v>
      </c>
      <c r="AI19" s="30">
        <f xml:space="preserve"> 0.09</f>
        <v>0.09</v>
      </c>
      <c r="AJ19" s="30">
        <f xml:space="preserve"> 0.071</f>
        <v>7.0999999999999994E-2</v>
      </c>
      <c r="AK19" s="30">
        <v>0.16500000000000001</v>
      </c>
      <c r="AL19" s="30">
        <f xml:space="preserve"> 0.028</f>
        <v>2.8000000000000001E-2</v>
      </c>
      <c r="AM19" s="30">
        <f xml:space="preserve"> 0.03</f>
        <v>0.03</v>
      </c>
      <c r="AN19" s="30">
        <v>0.13500000000000001</v>
      </c>
      <c r="AO19" s="30">
        <f xml:space="preserve"> 0.017</f>
        <v>1.7000000000000001E-2</v>
      </c>
      <c r="AP19" s="30">
        <f xml:space="preserve"> 0.055</f>
        <v>5.5E-2</v>
      </c>
      <c r="AQ19" s="66">
        <v>7.1999999999999995E-2</v>
      </c>
      <c r="AS19" s="24">
        <v>5</v>
      </c>
      <c r="AT19" s="3">
        <v>9.1999999999999998E-2</v>
      </c>
    </row>
    <row r="20" spans="1:46">
      <c r="A20" s="24">
        <v>12</v>
      </c>
      <c r="B20" s="35">
        <v>0</v>
      </c>
      <c r="C20" s="29">
        <f>0</f>
        <v>0</v>
      </c>
      <c r="D20" s="29">
        <f xml:space="preserve"> 0</f>
        <v>0</v>
      </c>
      <c r="E20" s="29">
        <f>0</f>
        <v>0</v>
      </c>
      <c r="F20" s="29">
        <f t="shared" si="1"/>
        <v>-1E-3</v>
      </c>
      <c r="G20" s="29">
        <f t="shared" si="1"/>
        <v>-1E-3</v>
      </c>
      <c r="H20" s="29">
        <f t="shared" si="1"/>
        <v>-1E-3</v>
      </c>
      <c r="I20" s="29">
        <f t="shared" si="1"/>
        <v>-1E-3</v>
      </c>
      <c r="J20" s="29">
        <v>-1E-3</v>
      </c>
      <c r="K20" s="29">
        <f t="shared" si="2"/>
        <v>-1E-3</v>
      </c>
      <c r="L20" s="29">
        <f t="shared" si="2"/>
        <v>-1E-3</v>
      </c>
      <c r="M20" s="29">
        <f>0</f>
        <v>0</v>
      </c>
      <c r="N20" s="29">
        <v>0</v>
      </c>
      <c r="O20" s="29">
        <f t="shared" si="3"/>
        <v>-1E-3</v>
      </c>
      <c r="P20" s="29">
        <v>0</v>
      </c>
      <c r="Q20" s="29">
        <v>0</v>
      </c>
      <c r="R20" s="29">
        <v>0</v>
      </c>
      <c r="S20" s="29">
        <v>0.01</v>
      </c>
      <c r="T20" s="7">
        <v>1.7000000000000001E-2</v>
      </c>
      <c r="U20" s="30"/>
      <c r="Y20" s="60">
        <v>12</v>
      </c>
      <c r="Z20" s="2">
        <f xml:space="preserve"> 0.014</f>
        <v>1.4E-2</v>
      </c>
      <c r="AA20" s="61">
        <f xml:space="preserve"> 0.093</f>
        <v>9.2999999999999999E-2</v>
      </c>
      <c r="AB20" s="30">
        <f xml:space="preserve"> 0.07</f>
        <v>7.0000000000000007E-2</v>
      </c>
      <c r="AC20" s="30">
        <v>0.21000000000000002</v>
      </c>
      <c r="AD20" s="30">
        <f xml:space="preserve"> 0.03</f>
        <v>0.03</v>
      </c>
      <c r="AE20" s="30">
        <f xml:space="preserve"> 0.037</f>
        <v>3.6999999999999998E-2</v>
      </c>
      <c r="AF20" s="30">
        <v>4.9000000000000002E-2</v>
      </c>
      <c r="AG20" s="30">
        <f xml:space="preserve"> 0.039</f>
        <v>3.9E-2</v>
      </c>
      <c r="AH20" s="30">
        <f xml:space="preserve"> 0.103</f>
        <v>0.10299999999999999</v>
      </c>
      <c r="AI20" s="30">
        <f xml:space="preserve"> 0.093</f>
        <v>9.2999999999999999E-2</v>
      </c>
      <c r="AJ20" s="30">
        <f xml:space="preserve"> 0.062</f>
        <v>6.2E-2</v>
      </c>
      <c r="AK20" s="30">
        <v>0.14400000000000002</v>
      </c>
      <c r="AL20" s="30">
        <f xml:space="preserve"> 0.026</f>
        <v>2.5999999999999999E-2</v>
      </c>
      <c r="AM20" s="30">
        <f xml:space="preserve"> 0.028</f>
        <v>2.8000000000000001E-2</v>
      </c>
      <c r="AN20" s="30">
        <v>0.123</v>
      </c>
      <c r="AO20" s="30">
        <f xml:space="preserve"> 0.014</f>
        <v>1.4E-2</v>
      </c>
      <c r="AP20" s="30">
        <f xml:space="preserve"> 0.048</f>
        <v>4.8000000000000001E-2</v>
      </c>
      <c r="AQ20" s="66">
        <v>6.6000000000000003E-2</v>
      </c>
      <c r="AS20" s="24">
        <v>6</v>
      </c>
      <c r="AT20" s="3">
        <v>0.09</v>
      </c>
    </row>
    <row r="21" spans="1:46">
      <c r="A21" s="24">
        <v>14</v>
      </c>
      <c r="B21" s="35">
        <v>0</v>
      </c>
      <c r="C21" s="29">
        <f>0</f>
        <v>0</v>
      </c>
      <c r="D21" s="29">
        <f xml:space="preserve"> 0</f>
        <v>0</v>
      </c>
      <c r="E21" s="29">
        <f>0</f>
        <v>0</v>
      </c>
      <c r="F21" s="29">
        <f t="shared" si="1"/>
        <v>-1E-3</v>
      </c>
      <c r="G21" s="29">
        <f t="shared" si="1"/>
        <v>-1E-3</v>
      </c>
      <c r="H21" s="29">
        <f t="shared" si="1"/>
        <v>-1E-3</v>
      </c>
      <c r="I21" s="29">
        <f t="shared" si="1"/>
        <v>-1E-3</v>
      </c>
      <c r="J21" s="29">
        <v>-1E-3</v>
      </c>
      <c r="K21" s="29">
        <f t="shared" si="2"/>
        <v>-1E-3</v>
      </c>
      <c r="L21" s="29">
        <f t="shared" si="2"/>
        <v>-1E-3</v>
      </c>
      <c r="M21" s="29">
        <f xml:space="preserve"> 0.001</f>
        <v>1E-3</v>
      </c>
      <c r="N21" s="29">
        <v>0</v>
      </c>
      <c r="O21" s="29">
        <f t="shared" si="3"/>
        <v>-1E-3</v>
      </c>
      <c r="P21" s="29">
        <v>0</v>
      </c>
      <c r="Q21" s="29">
        <v>1E-3</v>
      </c>
      <c r="R21" s="29">
        <v>1.6E-2</v>
      </c>
      <c r="S21" s="29">
        <v>0.14699999999999999</v>
      </c>
      <c r="T21" s="7">
        <v>0.32600000000000001</v>
      </c>
      <c r="U21" s="30"/>
      <c r="Y21" s="60">
        <v>14</v>
      </c>
      <c r="Z21" s="2">
        <f xml:space="preserve"> 0.014</f>
        <v>1.4E-2</v>
      </c>
      <c r="AA21" s="61">
        <f xml:space="preserve"> 0.085</f>
        <v>8.5000000000000006E-2</v>
      </c>
      <c r="AB21" s="30">
        <f xml:space="preserve"> 0.064</f>
        <v>6.4000000000000001E-2</v>
      </c>
      <c r="AC21" s="30">
        <v>0.192</v>
      </c>
      <c r="AD21" s="30">
        <f xml:space="preserve"> 0.03</f>
        <v>0.03</v>
      </c>
      <c r="AE21" s="30">
        <f xml:space="preserve"> 0.039</f>
        <v>3.9E-2</v>
      </c>
      <c r="AF21" s="30">
        <v>4.5999999999999999E-2</v>
      </c>
      <c r="AG21" s="30">
        <f xml:space="preserve"> 0.035</f>
        <v>3.5000000000000003E-2</v>
      </c>
      <c r="AH21" s="30">
        <f xml:space="preserve"> 0.091</f>
        <v>9.0999999999999998E-2</v>
      </c>
      <c r="AI21" s="30">
        <f xml:space="preserve"> 0.087</f>
        <v>8.6999999999999994E-2</v>
      </c>
      <c r="AJ21" s="30">
        <f xml:space="preserve"> 0.056</f>
        <v>5.6000000000000001E-2</v>
      </c>
      <c r="AK21" s="30">
        <v>0.13200000000000001</v>
      </c>
      <c r="AL21" s="30">
        <f xml:space="preserve"> 0.023</f>
        <v>2.3E-2</v>
      </c>
      <c r="AM21" s="30">
        <f xml:space="preserve"> 0.024</f>
        <v>2.4E-2</v>
      </c>
      <c r="AN21" s="30">
        <v>0.10500000000000001</v>
      </c>
      <c r="AO21" s="30">
        <f xml:space="preserve"> 0.014</f>
        <v>1.4E-2</v>
      </c>
      <c r="AP21" s="30">
        <f xml:space="preserve"> 0.044</f>
        <v>4.3999999999999997E-2</v>
      </c>
      <c r="AQ21" s="66">
        <v>5.6000000000000008E-2</v>
      </c>
      <c r="AS21" s="24">
        <v>7</v>
      </c>
      <c r="AT21" s="3">
        <v>0.09</v>
      </c>
    </row>
    <row r="22" spans="1:46">
      <c r="A22" s="24">
        <v>16</v>
      </c>
      <c r="B22" s="35">
        <v>0</v>
      </c>
      <c r="C22" s="29">
        <f>0</f>
        <v>0</v>
      </c>
      <c r="D22" s="29">
        <f>0</f>
        <v>0</v>
      </c>
      <c r="E22" s="29">
        <f xml:space="preserve"> 0</f>
        <v>0</v>
      </c>
      <c r="F22" s="29">
        <f t="shared" ref="F22:F33" si="4">-0.001</f>
        <v>-1E-3</v>
      </c>
      <c r="G22" s="29">
        <f>0</f>
        <v>0</v>
      </c>
      <c r="H22" s="29">
        <f t="shared" ref="H22:I27" si="5">-0.001</f>
        <v>-1E-3</v>
      </c>
      <c r="I22" s="29">
        <f t="shared" si="5"/>
        <v>-1E-3</v>
      </c>
      <c r="J22" s="29">
        <v>-1E-3</v>
      </c>
      <c r="K22" s="29">
        <f t="shared" si="2"/>
        <v>-1E-3</v>
      </c>
      <c r="L22" s="29">
        <f t="shared" si="2"/>
        <v>-1E-3</v>
      </c>
      <c r="M22" s="29">
        <f>0</f>
        <v>0</v>
      </c>
      <c r="N22" s="29">
        <v>0</v>
      </c>
      <c r="O22" s="29">
        <f t="shared" si="3"/>
        <v>-1E-3</v>
      </c>
      <c r="P22" s="29">
        <v>3.0000000000000001E-3</v>
      </c>
      <c r="Q22" s="29">
        <v>7.0000000000000007E-2</v>
      </c>
      <c r="R22" s="29">
        <v>9.8000000000000004E-2</v>
      </c>
      <c r="S22" s="29">
        <v>0.36599999999999999</v>
      </c>
      <c r="T22" s="7">
        <v>0.28000000000000003</v>
      </c>
      <c r="U22" s="30"/>
      <c r="Y22" s="60">
        <v>16</v>
      </c>
      <c r="Z22" s="2">
        <f xml:space="preserve"> 0.014</f>
        <v>1.4E-2</v>
      </c>
      <c r="AA22" s="61">
        <f xml:space="preserve"> 0.089</f>
        <v>8.8999999999999996E-2</v>
      </c>
      <c r="AB22" s="30">
        <f xml:space="preserve"> 0.051</f>
        <v>5.0999999999999997E-2</v>
      </c>
      <c r="AC22" s="30">
        <v>0.153</v>
      </c>
      <c r="AD22" s="30">
        <f xml:space="preserve"> 0.03</f>
        <v>0.03</v>
      </c>
      <c r="AE22" s="30">
        <f xml:space="preserve"> 0.036</f>
        <v>3.5999999999999997E-2</v>
      </c>
      <c r="AF22" s="30">
        <v>4.4999999999999991E-2</v>
      </c>
      <c r="AG22" s="30">
        <f xml:space="preserve"> 0.032</f>
        <v>3.2000000000000001E-2</v>
      </c>
      <c r="AH22" s="30">
        <f xml:space="preserve"> 0.083</f>
        <v>8.3000000000000004E-2</v>
      </c>
      <c r="AI22" s="30">
        <f xml:space="preserve"> 0.08</f>
        <v>0.08</v>
      </c>
      <c r="AJ22" s="30">
        <f xml:space="preserve"> 0.051</f>
        <v>5.0999999999999997E-2</v>
      </c>
      <c r="AK22" s="30">
        <v>0.12</v>
      </c>
      <c r="AL22" s="30">
        <f xml:space="preserve"> 0.022</f>
        <v>2.1999999999999999E-2</v>
      </c>
      <c r="AM22" s="30">
        <f xml:space="preserve"> 0.023</f>
        <v>2.3E-2</v>
      </c>
      <c r="AN22" s="30">
        <v>9.9000000000000005E-2</v>
      </c>
      <c r="AO22" s="30">
        <f xml:space="preserve"> 0.014</f>
        <v>1.4E-2</v>
      </c>
      <c r="AP22" s="30">
        <f xml:space="preserve"> 0.04</f>
        <v>0.04</v>
      </c>
      <c r="AQ22" s="66">
        <v>5.2999999999999999E-2</v>
      </c>
      <c r="AS22" s="24">
        <v>8</v>
      </c>
      <c r="AT22" s="3">
        <v>8.6999999999999994E-2</v>
      </c>
    </row>
    <row r="23" spans="1:46">
      <c r="A23" s="24">
        <v>18</v>
      </c>
      <c r="B23" s="35">
        <v>0</v>
      </c>
      <c r="C23" s="29">
        <f>-0.001</f>
        <v>-1E-3</v>
      </c>
      <c r="D23" s="29">
        <f>0</f>
        <v>0</v>
      </c>
      <c r="E23" s="29">
        <f>0</f>
        <v>0</v>
      </c>
      <c r="F23" s="29">
        <f t="shared" si="4"/>
        <v>-1E-3</v>
      </c>
      <c r="G23" s="29">
        <f>0</f>
        <v>0</v>
      </c>
      <c r="H23" s="29">
        <f t="shared" si="5"/>
        <v>-1E-3</v>
      </c>
      <c r="I23" s="29">
        <f t="shared" si="5"/>
        <v>-1E-3</v>
      </c>
      <c r="J23" s="29">
        <v>-1E-3</v>
      </c>
      <c r="K23" s="29">
        <f t="shared" si="2"/>
        <v>-1E-3</v>
      </c>
      <c r="L23" s="29">
        <f t="shared" si="2"/>
        <v>-1E-3</v>
      </c>
      <c r="M23" s="29">
        <f xml:space="preserve"> 0</f>
        <v>0</v>
      </c>
      <c r="N23" s="29">
        <v>0</v>
      </c>
      <c r="O23" s="29">
        <f t="shared" si="3"/>
        <v>-1E-3</v>
      </c>
      <c r="P23" s="29">
        <v>2.5999999999999999E-2</v>
      </c>
      <c r="Q23" s="29">
        <v>0.19400000000000001</v>
      </c>
      <c r="R23" s="29">
        <v>0.26</v>
      </c>
      <c r="S23" s="29">
        <v>0.45500000000000002</v>
      </c>
      <c r="T23" s="7">
        <v>0.159</v>
      </c>
      <c r="U23" s="30"/>
      <c r="Y23" s="60">
        <v>18</v>
      </c>
      <c r="Z23" s="2">
        <f xml:space="preserve"> 0.013</f>
        <v>1.2999999999999999E-2</v>
      </c>
      <c r="AA23" s="61">
        <f xml:space="preserve"> 0.081</f>
        <v>8.1000000000000003E-2</v>
      </c>
      <c r="AB23" s="30">
        <f xml:space="preserve"> 0.048</f>
        <v>4.8000000000000001E-2</v>
      </c>
      <c r="AC23" s="30">
        <v>0.14400000000000002</v>
      </c>
      <c r="AD23" s="30">
        <f xml:space="preserve"> 0.028</f>
        <v>2.8000000000000001E-2</v>
      </c>
      <c r="AE23" s="30">
        <f xml:space="preserve"> 0.035</f>
        <v>3.5000000000000003E-2</v>
      </c>
      <c r="AF23" s="30">
        <v>4.3999999999999997E-2</v>
      </c>
      <c r="AG23" s="30">
        <f xml:space="preserve"> 0.03</f>
        <v>0.03</v>
      </c>
      <c r="AH23" s="30">
        <f xml:space="preserve"> 0.081</f>
        <v>8.1000000000000003E-2</v>
      </c>
      <c r="AI23" s="30">
        <f xml:space="preserve"> 0.079</f>
        <v>7.9000000000000001E-2</v>
      </c>
      <c r="AJ23" s="30">
        <f xml:space="preserve"> 0.048</f>
        <v>4.8000000000000001E-2</v>
      </c>
      <c r="AK23" s="30">
        <v>0.11099999999999999</v>
      </c>
      <c r="AL23" s="30">
        <f xml:space="preserve"> 0.021</f>
        <v>2.1000000000000001E-2</v>
      </c>
      <c r="AM23" s="30">
        <f xml:space="preserve"> 0.021</f>
        <v>2.1000000000000001E-2</v>
      </c>
      <c r="AN23" s="30">
        <v>9.2999999999999999E-2</v>
      </c>
      <c r="AO23" s="30">
        <f xml:space="preserve"> 0.013</f>
        <v>1.2999999999999999E-2</v>
      </c>
      <c r="AP23" s="30">
        <f xml:space="preserve"> 0.037</f>
        <v>3.6999999999999998E-2</v>
      </c>
      <c r="AQ23" s="66">
        <v>0.05</v>
      </c>
      <c r="AS23" s="24">
        <v>9</v>
      </c>
      <c r="AT23" s="3">
        <v>8.4000000000000005E-2</v>
      </c>
    </row>
    <row r="24" spans="1:46">
      <c r="A24" s="24">
        <v>20</v>
      </c>
      <c r="B24" s="35">
        <v>0</v>
      </c>
      <c r="C24" s="29">
        <f>0</f>
        <v>0</v>
      </c>
      <c r="D24" s="29">
        <f xml:space="preserve"> 0</f>
        <v>0</v>
      </c>
      <c r="E24" s="29">
        <f>0</f>
        <v>0</v>
      </c>
      <c r="F24" s="29">
        <f t="shared" si="4"/>
        <v>-1E-3</v>
      </c>
      <c r="G24" s="29">
        <f>0</f>
        <v>0</v>
      </c>
      <c r="H24" s="29">
        <f t="shared" si="5"/>
        <v>-1E-3</v>
      </c>
      <c r="I24" s="29">
        <f t="shared" si="5"/>
        <v>-1E-3</v>
      </c>
      <c r="J24" s="29">
        <v>-1E-3</v>
      </c>
      <c r="K24" s="29">
        <f>-0.001</f>
        <v>-1E-3</v>
      </c>
      <c r="L24" s="29">
        <f xml:space="preserve"> 0.002</f>
        <v>2E-3</v>
      </c>
      <c r="M24" s="29">
        <f xml:space="preserve"> 0.002</f>
        <v>2E-3</v>
      </c>
      <c r="N24" s="29">
        <v>2.8000000000000001E-2</v>
      </c>
      <c r="O24" s="29">
        <f xml:space="preserve"> 0.001</f>
        <v>1E-3</v>
      </c>
      <c r="P24" s="29">
        <v>0.1</v>
      </c>
      <c r="Q24" s="29">
        <v>0.32600000000000001</v>
      </c>
      <c r="R24" s="29">
        <v>0.39500000000000002</v>
      </c>
      <c r="S24" s="29">
        <v>0.42199999999999999</v>
      </c>
      <c r="T24" s="7">
        <v>7.8E-2</v>
      </c>
      <c r="U24" s="30"/>
      <c r="Y24" s="60">
        <v>20</v>
      </c>
      <c r="Z24" s="2">
        <f xml:space="preserve"> 0.012</f>
        <v>1.2E-2</v>
      </c>
      <c r="AA24" s="61">
        <f xml:space="preserve"> 0.084</f>
        <v>8.4000000000000005E-2</v>
      </c>
      <c r="AB24" s="30">
        <f xml:space="preserve"> 0.042</f>
        <v>4.2000000000000003E-2</v>
      </c>
      <c r="AC24" s="30">
        <v>0.126</v>
      </c>
      <c r="AD24" s="30">
        <f xml:space="preserve"> 0.027</f>
        <v>2.7E-2</v>
      </c>
      <c r="AE24" s="30">
        <f xml:space="preserve"> 0.033</f>
        <v>3.3000000000000002E-2</v>
      </c>
      <c r="AF24" s="30">
        <v>4.1000000000000002E-2</v>
      </c>
      <c r="AG24" s="30">
        <f xml:space="preserve"> 0.028</f>
        <v>2.8000000000000001E-2</v>
      </c>
      <c r="AH24" s="30">
        <f xml:space="preserve"> 0.075</f>
        <v>7.4999999999999997E-2</v>
      </c>
      <c r="AI24" s="30">
        <f xml:space="preserve"> 0.075</f>
        <v>7.4999999999999997E-2</v>
      </c>
      <c r="AJ24" s="30">
        <f xml:space="preserve"> 0.045</f>
        <v>4.4999999999999998E-2</v>
      </c>
      <c r="AK24" s="30">
        <v>0.10200000000000001</v>
      </c>
      <c r="AL24" s="30">
        <f xml:space="preserve"> 0.02</f>
        <v>0.02</v>
      </c>
      <c r="AM24" s="30">
        <f xml:space="preserve"> 0.021</f>
        <v>2.1000000000000001E-2</v>
      </c>
      <c r="AN24" s="30">
        <v>8.7000000000000008E-2</v>
      </c>
      <c r="AO24" s="30">
        <f xml:space="preserve"> 0.012</f>
        <v>1.2E-2</v>
      </c>
      <c r="AP24" s="30">
        <f xml:space="preserve"> 0.034</f>
        <v>3.4000000000000002E-2</v>
      </c>
      <c r="AQ24" s="66">
        <v>4.5999999999999999E-2</v>
      </c>
      <c r="AS24" s="24">
        <v>10</v>
      </c>
      <c r="AT24" s="3">
        <v>0.08</v>
      </c>
    </row>
    <row r="25" spans="1:46">
      <c r="A25" s="24">
        <v>22</v>
      </c>
      <c r="B25" s="35">
        <v>0</v>
      </c>
      <c r="C25" s="29">
        <f>0</f>
        <v>0</v>
      </c>
      <c r="D25" s="29">
        <f xml:space="preserve"> 0</f>
        <v>0</v>
      </c>
      <c r="E25" s="29">
        <f xml:space="preserve"> 0</f>
        <v>0</v>
      </c>
      <c r="F25" s="29">
        <f t="shared" si="4"/>
        <v>-1E-3</v>
      </c>
      <c r="G25" s="29">
        <f>0</f>
        <v>0</v>
      </c>
      <c r="H25" s="29">
        <f t="shared" si="5"/>
        <v>-1E-3</v>
      </c>
      <c r="I25" s="29">
        <f t="shared" si="5"/>
        <v>-1E-3</v>
      </c>
      <c r="J25" s="29">
        <v>-1E-3</v>
      </c>
      <c r="K25" s="29">
        <f>0</f>
        <v>0</v>
      </c>
      <c r="L25" s="29">
        <f xml:space="preserve"> 0.016</f>
        <v>1.6E-2</v>
      </c>
      <c r="M25" s="29">
        <f xml:space="preserve"> 0.009</f>
        <v>8.9999999999999993E-3</v>
      </c>
      <c r="N25" s="29">
        <v>0.104</v>
      </c>
      <c r="O25" s="29">
        <f xml:space="preserve"> 0.008</f>
        <v>8.0000000000000002E-3</v>
      </c>
      <c r="P25" s="29">
        <v>0.22900000000000001</v>
      </c>
      <c r="Q25" s="29">
        <v>0.39700000000000002</v>
      </c>
      <c r="R25" s="29">
        <v>0.44</v>
      </c>
      <c r="S25" s="29">
        <v>0.20399999999999999</v>
      </c>
      <c r="T25" s="7">
        <v>2.7E-2</v>
      </c>
      <c r="U25" s="30"/>
      <c r="Y25" s="60">
        <v>22</v>
      </c>
      <c r="Z25" s="2">
        <f xml:space="preserve"> 0.012</f>
        <v>1.2E-2</v>
      </c>
      <c r="AA25" s="61">
        <f xml:space="preserve"> 0.078</f>
        <v>7.8E-2</v>
      </c>
      <c r="AB25" s="30">
        <f xml:space="preserve"> 0.042</f>
        <v>4.2000000000000003E-2</v>
      </c>
      <c r="AC25" s="30">
        <v>0.126</v>
      </c>
      <c r="AD25" s="30">
        <f xml:space="preserve"> 0.026</f>
        <v>2.5999999999999999E-2</v>
      </c>
      <c r="AE25" s="30">
        <f xml:space="preserve"> 0.032</f>
        <v>3.2000000000000001E-2</v>
      </c>
      <c r="AF25" s="30">
        <v>0.04</v>
      </c>
      <c r="AG25" s="30">
        <f xml:space="preserve"> 0.027</f>
        <v>2.7E-2</v>
      </c>
      <c r="AH25" s="30">
        <f xml:space="preserve"> 0.072</f>
        <v>7.1999999999999995E-2</v>
      </c>
      <c r="AI25" s="30">
        <f xml:space="preserve"> 0.072</f>
        <v>7.1999999999999995E-2</v>
      </c>
      <c r="AJ25" s="30">
        <f xml:space="preserve"> 0.044</f>
        <v>4.3999999999999997E-2</v>
      </c>
      <c r="AK25" s="30">
        <v>9.9000000000000005E-2</v>
      </c>
      <c r="AL25" s="30">
        <f xml:space="preserve"> 0.02</f>
        <v>0.02</v>
      </c>
      <c r="AM25" s="30">
        <f xml:space="preserve"> 0.019</f>
        <v>1.9E-2</v>
      </c>
      <c r="AN25" s="30">
        <v>8.4000000000000005E-2</v>
      </c>
      <c r="AO25" s="30">
        <f xml:space="preserve"> 0.012</f>
        <v>1.2E-2</v>
      </c>
      <c r="AP25" s="30">
        <f xml:space="preserve"> 0.033</f>
        <v>3.3000000000000002E-2</v>
      </c>
      <c r="AQ25" s="66">
        <v>4.4999999999999998E-2</v>
      </c>
      <c r="AS25" s="24">
        <v>11</v>
      </c>
      <c r="AT25" s="3">
        <v>7.8E-2</v>
      </c>
    </row>
    <row r="26" spans="1:46">
      <c r="A26" s="24">
        <v>24</v>
      </c>
      <c r="B26" s="35">
        <v>0</v>
      </c>
      <c r="C26" s="29">
        <f>0</f>
        <v>0</v>
      </c>
      <c r="D26" s="29">
        <f>0</f>
        <v>0</v>
      </c>
      <c r="E26" s="29">
        <f xml:space="preserve"> 0</f>
        <v>0</v>
      </c>
      <c r="F26" s="29">
        <f t="shared" si="4"/>
        <v>-1E-3</v>
      </c>
      <c r="G26" s="29">
        <f xml:space="preserve"> 0.001</f>
        <v>1E-3</v>
      </c>
      <c r="H26" s="29">
        <f t="shared" si="5"/>
        <v>-1E-3</v>
      </c>
      <c r="I26" s="29">
        <f t="shared" si="5"/>
        <v>-1E-3</v>
      </c>
      <c r="J26" s="29">
        <v>-1E-3</v>
      </c>
      <c r="K26" s="29">
        <f xml:space="preserve"> 0.002</f>
        <v>2E-3</v>
      </c>
      <c r="L26" s="29">
        <f xml:space="preserve"> 0.064</f>
        <v>6.4000000000000001E-2</v>
      </c>
      <c r="M26" s="29">
        <f xml:space="preserve"> 0.028</f>
        <v>2.8000000000000001E-2</v>
      </c>
      <c r="N26" s="29">
        <v>0.36099999999999999</v>
      </c>
      <c r="O26" s="29">
        <f xml:space="preserve"> 0.023</f>
        <v>2.3E-2</v>
      </c>
      <c r="P26" s="29">
        <v>0.34499999999999997</v>
      </c>
      <c r="Q26" s="29">
        <v>0.40699999999999997</v>
      </c>
      <c r="R26" s="29">
        <v>0.41699999999999998</v>
      </c>
      <c r="S26" s="29">
        <v>0.127</v>
      </c>
      <c r="T26" s="7">
        <v>1.4999999999999999E-2</v>
      </c>
      <c r="U26" s="30"/>
      <c r="Y26" s="60">
        <v>24</v>
      </c>
      <c r="Z26" s="2">
        <f xml:space="preserve"> 0.011</f>
        <v>1.0999999999999999E-2</v>
      </c>
      <c r="AA26" s="61">
        <f xml:space="preserve"> 0.074</f>
        <v>7.3999999999999996E-2</v>
      </c>
      <c r="AB26" s="30">
        <f xml:space="preserve"> 0.038</f>
        <v>3.7999999999999999E-2</v>
      </c>
      <c r="AC26" s="30">
        <v>0.11399999999999999</v>
      </c>
      <c r="AD26" s="30">
        <f xml:space="preserve"> 0.026</f>
        <v>2.5999999999999999E-2</v>
      </c>
      <c r="AE26" s="30">
        <f xml:space="preserve"> 0.032</f>
        <v>3.2000000000000001E-2</v>
      </c>
      <c r="AF26" s="30">
        <v>0.04</v>
      </c>
      <c r="AG26" s="30">
        <f xml:space="preserve"> 0.026</f>
        <v>2.5999999999999999E-2</v>
      </c>
      <c r="AH26" s="30">
        <f xml:space="preserve"> 0.069</f>
        <v>6.9000000000000006E-2</v>
      </c>
      <c r="AI26" s="30">
        <f xml:space="preserve"> 0.07</f>
        <v>7.0000000000000007E-2</v>
      </c>
      <c r="AJ26" s="30">
        <f xml:space="preserve"> 0.042</f>
        <v>4.2000000000000003E-2</v>
      </c>
      <c r="AK26" s="30">
        <v>9.9000000000000005E-2</v>
      </c>
      <c r="AL26" s="30">
        <f xml:space="preserve"> 0.018</f>
        <v>1.7999999999999999E-2</v>
      </c>
      <c r="AM26" s="30">
        <f xml:space="preserve"> 0.018</f>
        <v>1.7999999999999999E-2</v>
      </c>
      <c r="AN26" s="30">
        <v>7.8E-2</v>
      </c>
      <c r="AO26" s="30">
        <f xml:space="preserve"> 0.011</f>
        <v>1.0999999999999999E-2</v>
      </c>
      <c r="AP26" s="30">
        <f xml:space="preserve"> 0.033</f>
        <v>3.3000000000000002E-2</v>
      </c>
      <c r="AQ26" s="66">
        <v>4.2000000000000003E-2</v>
      </c>
      <c r="AS26" s="24">
        <v>12</v>
      </c>
      <c r="AT26" s="3">
        <v>7.6999999999999999E-2</v>
      </c>
    </row>
    <row r="27" spans="1:46">
      <c r="A27" s="24">
        <v>26</v>
      </c>
      <c r="B27" s="35">
        <v>0</v>
      </c>
      <c r="C27" s="29">
        <f>0</f>
        <v>0</v>
      </c>
      <c r="D27" s="29">
        <f>0</f>
        <v>0</v>
      </c>
      <c r="E27" s="29">
        <f>0</f>
        <v>0</v>
      </c>
      <c r="F27" s="29">
        <f t="shared" si="4"/>
        <v>-1E-3</v>
      </c>
      <c r="G27" s="29">
        <f>0</f>
        <v>0</v>
      </c>
      <c r="H27" s="29">
        <f t="shared" si="5"/>
        <v>-1E-3</v>
      </c>
      <c r="I27" s="29">
        <f t="shared" si="5"/>
        <v>-1E-3</v>
      </c>
      <c r="J27" s="29">
        <v>0</v>
      </c>
      <c r="K27" s="29">
        <f xml:space="preserve"> 0.011</f>
        <v>1.0999999999999999E-2</v>
      </c>
      <c r="L27" s="29">
        <f xml:space="preserve"> 0.165</f>
        <v>0.16500000000000001</v>
      </c>
      <c r="M27" s="29">
        <f xml:space="preserve"> 0.063</f>
        <v>6.3E-2</v>
      </c>
      <c r="N27" s="29">
        <v>0.441</v>
      </c>
      <c r="O27" s="29">
        <f xml:space="preserve"> 0.047</f>
        <v>4.7E-2</v>
      </c>
      <c r="P27" s="29">
        <v>0.38700000000000001</v>
      </c>
      <c r="Q27" s="29">
        <v>0.372</v>
      </c>
      <c r="R27" s="29">
        <v>0.26500000000000001</v>
      </c>
      <c r="S27" s="29">
        <v>8.4000000000000005E-2</v>
      </c>
      <c r="T27" s="7">
        <v>0.01</v>
      </c>
      <c r="U27" s="30"/>
      <c r="Y27" s="60">
        <v>26</v>
      </c>
      <c r="Z27" s="2">
        <f xml:space="preserve"> 0.011</f>
        <v>1.0999999999999999E-2</v>
      </c>
      <c r="AA27" s="61">
        <f xml:space="preserve"> 0.074</f>
        <v>7.3999999999999996E-2</v>
      </c>
      <c r="AB27" s="30">
        <f xml:space="preserve"> 0.037</f>
        <v>3.6999999999999998E-2</v>
      </c>
      <c r="AC27" s="30">
        <v>0.11099999999999999</v>
      </c>
      <c r="AD27" s="30">
        <f xml:space="preserve"> 0.025</f>
        <v>2.5000000000000001E-2</v>
      </c>
      <c r="AE27" s="30">
        <f xml:space="preserve"> 0.03</f>
        <v>0.03</v>
      </c>
      <c r="AF27" s="30">
        <v>3.7999999999999999E-2</v>
      </c>
      <c r="AG27" s="30">
        <f xml:space="preserve"> 0.024</f>
        <v>2.4E-2</v>
      </c>
      <c r="AH27" s="30">
        <f xml:space="preserve"> 0.067</f>
        <v>6.7000000000000004E-2</v>
      </c>
      <c r="AI27" s="30">
        <f xml:space="preserve"> 0.067</f>
        <v>6.7000000000000004E-2</v>
      </c>
      <c r="AJ27" s="30">
        <f xml:space="preserve"> 0.039</f>
        <v>3.9E-2</v>
      </c>
      <c r="AK27" s="30">
        <v>9.2999999999999999E-2</v>
      </c>
      <c r="AL27" s="30">
        <f xml:space="preserve"> 0.018</f>
        <v>1.7999999999999999E-2</v>
      </c>
      <c r="AM27" s="30">
        <f xml:space="preserve"> 0.018</f>
        <v>1.7999999999999999E-2</v>
      </c>
      <c r="AN27" s="30">
        <v>7.8E-2</v>
      </c>
      <c r="AO27" s="30">
        <f xml:space="preserve"> 0.011</f>
        <v>1.0999999999999999E-2</v>
      </c>
      <c r="AP27" s="30">
        <f xml:space="preserve"> 0.031</f>
        <v>3.1E-2</v>
      </c>
      <c r="AQ27" s="66">
        <v>4.1000000000000002E-2</v>
      </c>
      <c r="AS27" s="24">
        <v>13</v>
      </c>
      <c r="AT27" s="3">
        <v>7.4999999999999997E-2</v>
      </c>
    </row>
    <row r="28" spans="1:46">
      <c r="A28" s="24">
        <v>28</v>
      </c>
      <c r="B28" s="35">
        <v>0</v>
      </c>
      <c r="C28" s="29">
        <f>-0.001</f>
        <v>-1E-3</v>
      </c>
      <c r="D28" s="29">
        <f>0</f>
        <v>0</v>
      </c>
      <c r="E28" s="29">
        <f xml:space="preserve"> 0</f>
        <v>0</v>
      </c>
      <c r="F28" s="29">
        <f t="shared" si="4"/>
        <v>-1E-3</v>
      </c>
      <c r="G28" s="29">
        <f>-0.001</f>
        <v>-1E-3</v>
      </c>
      <c r="H28" s="29">
        <f xml:space="preserve"> 0.003</f>
        <v>3.0000000000000001E-3</v>
      </c>
      <c r="I28" s="29">
        <f>0</f>
        <v>0</v>
      </c>
      <c r="J28" s="29">
        <v>0</v>
      </c>
      <c r="K28" s="29">
        <f xml:space="preserve"> 0.032</f>
        <v>3.2000000000000001E-2</v>
      </c>
      <c r="L28" s="29">
        <f xml:space="preserve"> 0.305</f>
        <v>0.30499999999999999</v>
      </c>
      <c r="M28" s="29">
        <f xml:space="preserve"> 0.104</f>
        <v>0.104</v>
      </c>
      <c r="N28" s="29">
        <v>0.47099999999999997</v>
      </c>
      <c r="O28" s="29">
        <f xml:space="preserve"> 0.069</f>
        <v>6.9000000000000006E-2</v>
      </c>
      <c r="P28" s="29">
        <v>0.35399999999999998</v>
      </c>
      <c r="Q28" s="29">
        <v>0.3</v>
      </c>
      <c r="R28" s="29">
        <v>0.189</v>
      </c>
      <c r="S28" s="29">
        <v>5.8000000000000003E-2</v>
      </c>
      <c r="T28" s="7">
        <v>7.0000000000000001E-3</v>
      </c>
      <c r="U28" s="30"/>
      <c r="Y28" s="60">
        <v>28</v>
      </c>
      <c r="Z28" s="2">
        <f xml:space="preserve"> 0.011</f>
        <v>1.0999999999999999E-2</v>
      </c>
      <c r="AA28" s="61">
        <f xml:space="preserve"> 0.074</f>
        <v>7.3999999999999996E-2</v>
      </c>
      <c r="AB28" s="30">
        <f xml:space="preserve"> 0.037</f>
        <v>3.6999999999999998E-2</v>
      </c>
      <c r="AC28" s="30">
        <v>0.11099999999999999</v>
      </c>
      <c r="AD28" s="30">
        <f xml:space="preserve"> 0.025</f>
        <v>2.5000000000000001E-2</v>
      </c>
      <c r="AE28" s="30">
        <f xml:space="preserve"> 0.029</f>
        <v>2.9000000000000001E-2</v>
      </c>
      <c r="AF28" s="30">
        <v>3.5999999999999997E-2</v>
      </c>
      <c r="AG28" s="30">
        <f xml:space="preserve"> 0.024</f>
        <v>2.4E-2</v>
      </c>
      <c r="AH28" s="30">
        <f xml:space="preserve"> 0.064</f>
        <v>6.4000000000000001E-2</v>
      </c>
      <c r="AI28" s="30">
        <f xml:space="preserve"> 0.065</f>
        <v>6.5000000000000002E-2</v>
      </c>
      <c r="AJ28" s="30">
        <f xml:space="preserve"> 0.038</f>
        <v>3.7999999999999999E-2</v>
      </c>
      <c r="AK28" s="30">
        <v>8.7000000000000008E-2</v>
      </c>
      <c r="AL28" s="30">
        <f xml:space="preserve"> 0.018</f>
        <v>1.7999999999999999E-2</v>
      </c>
      <c r="AM28" s="30">
        <v>1.7000000000000001E-2</v>
      </c>
      <c r="AN28" s="30">
        <v>7.8E-2</v>
      </c>
      <c r="AO28" s="30">
        <f xml:space="preserve"> 0.011</f>
        <v>1.0999999999999999E-2</v>
      </c>
      <c r="AP28" s="30">
        <f xml:space="preserve"> 0.029</f>
        <v>2.9000000000000001E-2</v>
      </c>
      <c r="AQ28" s="66">
        <v>4.2000000000000003E-2</v>
      </c>
      <c r="AS28" s="24">
        <v>14</v>
      </c>
      <c r="AT28" s="3">
        <v>7.3999999999999996E-2</v>
      </c>
    </row>
    <row r="29" spans="1:46">
      <c r="A29" s="24">
        <v>30</v>
      </c>
      <c r="B29" s="35">
        <v>0</v>
      </c>
      <c r="C29" s="29">
        <f>-0.001</f>
        <v>-1E-3</v>
      </c>
      <c r="D29" s="29">
        <f>0</f>
        <v>0</v>
      </c>
      <c r="E29" s="29">
        <f xml:space="preserve"> 0</f>
        <v>0</v>
      </c>
      <c r="F29" s="29">
        <f t="shared" si="4"/>
        <v>-1E-3</v>
      </c>
      <c r="G29" s="29">
        <f>-0.001</f>
        <v>-1E-3</v>
      </c>
      <c r="H29" s="29">
        <f xml:space="preserve"> 0.017</f>
        <v>1.7000000000000001E-2</v>
      </c>
      <c r="I29" s="29">
        <f xml:space="preserve"> 0.003</f>
        <v>3.0000000000000001E-3</v>
      </c>
      <c r="J29" s="29">
        <v>1.2E-2</v>
      </c>
      <c r="K29" s="29">
        <f xml:space="preserve"> 0.068</f>
        <v>6.8000000000000005E-2</v>
      </c>
      <c r="L29" s="29">
        <f xml:space="preserve"> 0.426</f>
        <v>0.42599999999999999</v>
      </c>
      <c r="M29" s="29">
        <f xml:space="preserve"> 0.135</f>
        <v>0.13500000000000001</v>
      </c>
      <c r="N29" s="29">
        <v>0.46600000000000003</v>
      </c>
      <c r="O29" s="29">
        <f xml:space="preserve"> 0.081</f>
        <v>8.1000000000000003E-2</v>
      </c>
      <c r="P29" s="29">
        <v>0.28100000000000003</v>
      </c>
      <c r="Q29" s="29">
        <v>0.23899999999999999</v>
      </c>
      <c r="R29" s="29">
        <v>0.13300000000000001</v>
      </c>
      <c r="S29" s="29">
        <v>4.1000000000000002E-2</v>
      </c>
      <c r="T29" s="7">
        <v>5.0000000000000001E-3</v>
      </c>
      <c r="U29" s="30"/>
      <c r="Y29" s="60">
        <v>30</v>
      </c>
      <c r="Z29" s="2">
        <f xml:space="preserve"> 0.011</f>
        <v>1.0999999999999999E-2</v>
      </c>
      <c r="AA29" s="61">
        <f xml:space="preserve"> 0.068</f>
        <v>6.8000000000000005E-2</v>
      </c>
      <c r="AB29" s="30">
        <f xml:space="preserve"> 0.035</f>
        <v>3.5000000000000003E-2</v>
      </c>
      <c r="AC29" s="30">
        <v>0.10500000000000001</v>
      </c>
      <c r="AD29" s="30">
        <f xml:space="preserve"> 0.024</f>
        <v>2.4E-2</v>
      </c>
      <c r="AE29" s="30">
        <f xml:space="preserve"> 0.028</f>
        <v>2.8000000000000001E-2</v>
      </c>
      <c r="AF29" s="30">
        <v>3.4999999999999996E-2</v>
      </c>
      <c r="AG29" s="30">
        <f xml:space="preserve"> 0.023</f>
        <v>2.3E-2</v>
      </c>
      <c r="AH29" s="30">
        <f xml:space="preserve"> 0.062</f>
        <v>6.2E-2</v>
      </c>
      <c r="AI29" s="30">
        <f xml:space="preserve"> 0.063</f>
        <v>6.3E-2</v>
      </c>
      <c r="AJ29" s="30">
        <f xml:space="preserve"> 0.037</f>
        <v>3.6999999999999998E-2</v>
      </c>
      <c r="AK29" s="30">
        <v>8.4000000000000005E-2</v>
      </c>
      <c r="AL29" s="30">
        <f xml:space="preserve"> 0.017</f>
        <v>1.7000000000000001E-2</v>
      </c>
      <c r="AM29" s="30">
        <f xml:space="preserve"> 0.018</f>
        <v>1.7999999999999999E-2</v>
      </c>
      <c r="AN29" s="30">
        <v>7.2000000000000008E-2</v>
      </c>
      <c r="AO29" s="30">
        <f xml:space="preserve"> 0.011</f>
        <v>1.0999999999999999E-2</v>
      </c>
      <c r="AP29" s="30">
        <v>2.8000000000000001E-2</v>
      </c>
      <c r="AQ29" s="66">
        <v>3.9E-2</v>
      </c>
      <c r="AS29" s="24">
        <v>15</v>
      </c>
      <c r="AT29" s="3">
        <v>7.2999999999999995E-2</v>
      </c>
    </row>
    <row r="30" spans="1:46">
      <c r="A30" s="24">
        <v>32</v>
      </c>
      <c r="B30" s="35">
        <v>0</v>
      </c>
      <c r="C30" s="29">
        <f>-0.001</f>
        <v>-1E-3</v>
      </c>
      <c r="D30" s="29">
        <f xml:space="preserve"> 0</f>
        <v>0</v>
      </c>
      <c r="E30" s="29">
        <f xml:space="preserve"> 0</f>
        <v>0</v>
      </c>
      <c r="F30" s="29">
        <f t="shared" si="4"/>
        <v>-1E-3</v>
      </c>
      <c r="G30" s="29">
        <f xml:space="preserve"> 0</f>
        <v>0</v>
      </c>
      <c r="H30" s="29">
        <f xml:space="preserve"> 0.055</f>
        <v>5.5E-2</v>
      </c>
      <c r="I30" s="29">
        <f xml:space="preserve"> 0.01</f>
        <v>0.01</v>
      </c>
      <c r="J30" s="29">
        <v>6.9000000000000006E-2</v>
      </c>
      <c r="K30" s="29">
        <f xml:space="preserve"> 0.115</f>
        <v>0.115</v>
      </c>
      <c r="L30" s="29">
        <f xml:space="preserve"> 0.482</f>
        <v>0.48199999999999998</v>
      </c>
      <c r="M30" s="29">
        <f xml:space="preserve"> 0.143</f>
        <v>0.14299999999999999</v>
      </c>
      <c r="N30" s="29">
        <v>0.38</v>
      </c>
      <c r="O30" s="29">
        <f xml:space="preserve"> 0.078</f>
        <v>7.8E-2</v>
      </c>
      <c r="P30" s="29">
        <v>0.20599999999999999</v>
      </c>
      <c r="Q30" s="29">
        <v>0.17699999999999999</v>
      </c>
      <c r="R30" s="29">
        <v>9.8000000000000004E-2</v>
      </c>
      <c r="S30" s="29">
        <v>0.03</v>
      </c>
      <c r="T30" s="7">
        <v>4.0000000000000001E-3</v>
      </c>
      <c r="U30" s="30"/>
      <c r="Y30" s="60">
        <v>32</v>
      </c>
      <c r="Z30" s="2">
        <f xml:space="preserve"> 0.01</f>
        <v>0.01</v>
      </c>
      <c r="AA30" s="61">
        <f xml:space="preserve"> 0.065</f>
        <v>6.5000000000000002E-2</v>
      </c>
      <c r="AB30" s="30">
        <f xml:space="preserve"> 0.034</f>
        <v>3.4000000000000002E-2</v>
      </c>
      <c r="AC30" s="30">
        <v>0.10200000000000001</v>
      </c>
      <c r="AD30" s="30">
        <f xml:space="preserve"> 0.023</f>
        <v>2.3E-2</v>
      </c>
      <c r="AE30" s="30">
        <f xml:space="preserve"> 0.027</f>
        <v>2.7E-2</v>
      </c>
      <c r="AF30" s="30">
        <v>3.4000000000000002E-2</v>
      </c>
      <c r="AG30" s="30">
        <f xml:space="preserve"> 0.022</f>
        <v>2.1999999999999999E-2</v>
      </c>
      <c r="AH30" s="30">
        <f xml:space="preserve"> 0.06</f>
        <v>0.06</v>
      </c>
      <c r="AI30" s="30">
        <f xml:space="preserve"> 0.061</f>
        <v>6.0999999999999999E-2</v>
      </c>
      <c r="AJ30" s="30">
        <f xml:space="preserve"> 0.035</f>
        <v>3.5000000000000003E-2</v>
      </c>
      <c r="AK30" s="30">
        <v>8.7000000000000008E-2</v>
      </c>
      <c r="AL30" s="30">
        <f t="shared" ref="AL30:AM32" si="6" xml:space="preserve"> 0.016</f>
        <v>1.6E-2</v>
      </c>
      <c r="AM30" s="30">
        <f t="shared" si="6"/>
        <v>1.6E-2</v>
      </c>
      <c r="AN30" s="30">
        <v>6.9000000000000006E-2</v>
      </c>
      <c r="AO30" s="30">
        <f xml:space="preserve"> 0.01</f>
        <v>0.01</v>
      </c>
      <c r="AP30" s="30">
        <f xml:space="preserve"> 0.029</f>
        <v>2.9000000000000001E-2</v>
      </c>
      <c r="AQ30" s="66">
        <v>3.6999999999999998E-2</v>
      </c>
      <c r="AS30" s="24">
        <v>16</v>
      </c>
      <c r="AT30" s="3">
        <v>7.1999999999999995E-2</v>
      </c>
    </row>
    <row r="31" spans="1:46">
      <c r="A31" s="24">
        <v>34</v>
      </c>
      <c r="B31" s="35">
        <v>0</v>
      </c>
      <c r="C31" s="29">
        <f>0</f>
        <v>0</v>
      </c>
      <c r="D31" s="29">
        <f>0</f>
        <v>0</v>
      </c>
      <c r="E31" s="29">
        <f xml:space="preserve"> 0</f>
        <v>0</v>
      </c>
      <c r="F31" s="29">
        <f t="shared" si="4"/>
        <v>-1E-3</v>
      </c>
      <c r="G31" s="29">
        <f>0</f>
        <v>0</v>
      </c>
      <c r="H31" s="29">
        <f xml:space="preserve"> 0.136</f>
        <v>0.13600000000000001</v>
      </c>
      <c r="I31" s="29">
        <f xml:space="preserve"> 0.024</f>
        <v>2.4E-2</v>
      </c>
      <c r="J31" s="29">
        <v>0.121</v>
      </c>
      <c r="K31" s="29">
        <f xml:space="preserve"> 0.157</f>
        <v>0.157</v>
      </c>
      <c r="L31" s="29">
        <f xml:space="preserve"> 0.461</f>
        <v>0.46100000000000002</v>
      </c>
      <c r="M31" s="29">
        <f xml:space="preserve"> 0.131</f>
        <v>0.13100000000000001</v>
      </c>
      <c r="N31" s="29">
        <v>0.316</v>
      </c>
      <c r="O31" s="29">
        <f xml:space="preserve"> 0.066</f>
        <v>6.6000000000000003E-2</v>
      </c>
      <c r="P31" s="29">
        <v>0.14599999999999999</v>
      </c>
      <c r="Q31" s="29">
        <v>0.13</v>
      </c>
      <c r="R31" s="29">
        <v>7.4999999999999997E-2</v>
      </c>
      <c r="S31" s="29">
        <v>2.1999999999999999E-2</v>
      </c>
      <c r="T31" s="7">
        <v>0</v>
      </c>
      <c r="U31" s="30"/>
      <c r="Y31" s="60">
        <v>34</v>
      </c>
      <c r="Z31" s="2">
        <f xml:space="preserve"> 0.01</f>
        <v>0.01</v>
      </c>
      <c r="AA31" s="61">
        <f xml:space="preserve"> 0.067</f>
        <v>6.7000000000000004E-2</v>
      </c>
      <c r="AB31" s="30">
        <f xml:space="preserve"> 0.033</f>
        <v>3.3000000000000002E-2</v>
      </c>
      <c r="AC31" s="30">
        <v>9.9000000000000005E-2</v>
      </c>
      <c r="AD31" s="30">
        <f xml:space="preserve"> 0.023</f>
        <v>2.3E-2</v>
      </c>
      <c r="AE31" s="30">
        <f xml:space="preserve"> 0.027</f>
        <v>2.7E-2</v>
      </c>
      <c r="AF31" s="30">
        <v>3.3000000000000002E-2</v>
      </c>
      <c r="AG31" s="30">
        <f xml:space="preserve"> 0.021</f>
        <v>2.1000000000000001E-2</v>
      </c>
      <c r="AH31" s="30">
        <f xml:space="preserve"> 0.057</f>
        <v>5.7000000000000002E-2</v>
      </c>
      <c r="AI31" s="30">
        <f xml:space="preserve"> 0.059</f>
        <v>5.8999999999999997E-2</v>
      </c>
      <c r="AJ31" s="30">
        <f xml:space="preserve"> 0.034</f>
        <v>3.4000000000000002E-2</v>
      </c>
      <c r="AK31" s="30">
        <v>7.8E-2</v>
      </c>
      <c r="AL31" s="30">
        <f t="shared" si="6"/>
        <v>1.6E-2</v>
      </c>
      <c r="AM31" s="30">
        <f t="shared" si="6"/>
        <v>1.6E-2</v>
      </c>
      <c r="AN31" s="30">
        <v>6.6000000000000003E-2</v>
      </c>
      <c r="AO31" s="30">
        <f xml:space="preserve"> 0.01</f>
        <v>0.01</v>
      </c>
      <c r="AP31" s="30">
        <f xml:space="preserve"> 0.026</f>
        <v>2.5999999999999999E-2</v>
      </c>
      <c r="AQ31" s="66">
        <v>3.5000000000000003E-2</v>
      </c>
      <c r="AS31" s="24">
        <v>17</v>
      </c>
      <c r="AT31" s="3">
        <v>7.0999999999999994E-2</v>
      </c>
    </row>
    <row r="32" spans="1:46">
      <c r="A32" s="24">
        <v>36</v>
      </c>
      <c r="B32" s="35">
        <v>0</v>
      </c>
      <c r="C32" s="29">
        <f t="shared" ref="C32:C39" si="7">-0.001</f>
        <v>-1E-3</v>
      </c>
      <c r="D32" s="29">
        <f>0</f>
        <v>0</v>
      </c>
      <c r="E32" s="29">
        <f>0</f>
        <v>0</v>
      </c>
      <c r="F32" s="29">
        <f t="shared" si="4"/>
        <v>-1E-3</v>
      </c>
      <c r="G32" s="29">
        <f xml:space="preserve"> 0.001</f>
        <v>1E-3</v>
      </c>
      <c r="H32" s="29">
        <f xml:space="preserve"> 0.267</f>
        <v>0.26700000000000002</v>
      </c>
      <c r="I32" s="29">
        <f xml:space="preserve"> 0.046</f>
        <v>4.5999999999999999E-2</v>
      </c>
      <c r="J32" s="29">
        <v>0.182</v>
      </c>
      <c r="K32" s="29">
        <f xml:space="preserve"> 0.183</f>
        <v>0.183</v>
      </c>
      <c r="L32" s="29">
        <f xml:space="preserve"> 0.39</f>
        <v>0.39</v>
      </c>
      <c r="M32" s="29">
        <f xml:space="preserve"> 0.109</f>
        <v>0.109</v>
      </c>
      <c r="N32" s="29">
        <v>0.253</v>
      </c>
      <c r="O32" s="29">
        <f xml:space="preserve"> 0.051</f>
        <v>5.0999999999999997E-2</v>
      </c>
      <c r="P32" s="29">
        <v>0.104</v>
      </c>
      <c r="Q32" s="29">
        <v>9.7000000000000003E-2</v>
      </c>
      <c r="R32" s="29">
        <v>5.8000000000000003E-2</v>
      </c>
      <c r="S32" s="29">
        <v>1.7000000000000001E-2</v>
      </c>
      <c r="T32" s="7">
        <v>2E-3</v>
      </c>
      <c r="U32" s="30"/>
      <c r="Y32" s="60">
        <v>36</v>
      </c>
      <c r="Z32" s="2">
        <f xml:space="preserve"> 0.01</f>
        <v>0.01</v>
      </c>
      <c r="AA32" s="61">
        <f xml:space="preserve"> 0.062</f>
        <v>6.2E-2</v>
      </c>
      <c r="AB32" s="30">
        <f xml:space="preserve"> 0.032</f>
        <v>3.2000000000000001E-2</v>
      </c>
      <c r="AC32" s="30">
        <v>9.6000000000000002E-2</v>
      </c>
      <c r="AD32" s="30">
        <f xml:space="preserve"> 0.023</f>
        <v>2.3E-2</v>
      </c>
      <c r="AE32" s="30">
        <v>2.5999999999999999E-2</v>
      </c>
      <c r="AF32" s="30">
        <v>3.3000000000000002E-2</v>
      </c>
      <c r="AG32" s="30">
        <f xml:space="preserve"> 0.02</f>
        <v>0.02</v>
      </c>
      <c r="AH32" s="30">
        <f xml:space="preserve"> 0.057</f>
        <v>5.7000000000000002E-2</v>
      </c>
      <c r="AI32" s="30">
        <f xml:space="preserve"> 0.058</f>
        <v>5.8000000000000003E-2</v>
      </c>
      <c r="AJ32" s="30">
        <f xml:space="preserve"> 0.033</f>
        <v>3.3000000000000002E-2</v>
      </c>
      <c r="AK32" s="30">
        <v>7.5000000000000011E-2</v>
      </c>
      <c r="AL32" s="30">
        <f t="shared" si="6"/>
        <v>1.6E-2</v>
      </c>
      <c r="AM32" s="30">
        <f t="shared" si="6"/>
        <v>1.6E-2</v>
      </c>
      <c r="AN32" s="30">
        <v>6.6000000000000003E-2</v>
      </c>
      <c r="AO32" s="30">
        <f xml:space="preserve"> 0.01</f>
        <v>0.01</v>
      </c>
      <c r="AP32" s="30">
        <f xml:space="preserve"> 0.025</f>
        <v>2.5000000000000001E-2</v>
      </c>
      <c r="AQ32" s="66">
        <v>3.5999999999999997E-2</v>
      </c>
      <c r="AS32" s="24">
        <v>18</v>
      </c>
      <c r="AT32" s="3">
        <v>7.0000000000000007E-2</v>
      </c>
    </row>
    <row r="33" spans="1:46">
      <c r="A33" s="24">
        <v>38</v>
      </c>
      <c r="B33" s="35">
        <v>0</v>
      </c>
      <c r="C33" s="29">
        <f t="shared" si="7"/>
        <v>-1E-3</v>
      </c>
      <c r="D33" s="29">
        <f xml:space="preserve"> 0</f>
        <v>0</v>
      </c>
      <c r="E33" s="29">
        <f>0</f>
        <v>0</v>
      </c>
      <c r="F33" s="29">
        <f t="shared" si="4"/>
        <v>-1E-3</v>
      </c>
      <c r="G33" s="29">
        <f xml:space="preserve"> 0.004</f>
        <v>4.0000000000000001E-3</v>
      </c>
      <c r="H33" s="29">
        <f xml:space="preserve"> 0.442</f>
        <v>0.442</v>
      </c>
      <c r="I33" s="29">
        <f xml:space="preserve"> 0.074</f>
        <v>7.3999999999999996E-2</v>
      </c>
      <c r="J33" s="29">
        <v>0.23699999999999999</v>
      </c>
      <c r="K33" s="29">
        <f xml:space="preserve"> 0.187</f>
        <v>0.187</v>
      </c>
      <c r="L33" s="29">
        <f xml:space="preserve"> 0.302</f>
        <v>0.30199999999999999</v>
      </c>
      <c r="M33" s="29">
        <f xml:space="preserve"> 0.084</f>
        <v>8.4000000000000005E-2</v>
      </c>
      <c r="N33" s="29">
        <v>0.157</v>
      </c>
      <c r="O33" s="29">
        <f xml:space="preserve"> 0.038</f>
        <v>3.7999999999999999E-2</v>
      </c>
      <c r="P33" s="29">
        <v>7.5999999999999998E-2</v>
      </c>
      <c r="Q33" s="29">
        <v>7.3999999999999996E-2</v>
      </c>
      <c r="R33" s="29">
        <v>4.5999999999999999E-2</v>
      </c>
      <c r="S33" s="29">
        <v>1.0999999999999999E-2</v>
      </c>
      <c r="T33" s="7">
        <v>2E-3</v>
      </c>
      <c r="U33" s="30"/>
      <c r="Y33" s="60">
        <v>38</v>
      </c>
      <c r="Z33" s="2">
        <f xml:space="preserve"> 0.009</f>
        <v>8.9999999999999993E-3</v>
      </c>
      <c r="AA33" s="61">
        <f xml:space="preserve"> 0.062</f>
        <v>6.2E-2</v>
      </c>
      <c r="AB33" s="30">
        <f xml:space="preserve"> 0.031</f>
        <v>3.1E-2</v>
      </c>
      <c r="AC33" s="30">
        <v>9.2999999999999999E-2</v>
      </c>
      <c r="AD33" s="30">
        <f xml:space="preserve"> 0.022</f>
        <v>2.1999999999999999E-2</v>
      </c>
      <c r="AE33" s="30">
        <f xml:space="preserve"> 0.026</f>
        <v>2.5999999999999999E-2</v>
      </c>
      <c r="AF33" s="30">
        <v>3.2000000000000001E-2</v>
      </c>
      <c r="AG33" s="30">
        <f xml:space="preserve"> 0.019</f>
        <v>1.9E-2</v>
      </c>
      <c r="AH33" s="30">
        <f xml:space="preserve"> 0.054</f>
        <v>5.3999999999999999E-2</v>
      </c>
      <c r="AI33" s="30">
        <f xml:space="preserve"> 0.056</f>
        <v>5.6000000000000001E-2</v>
      </c>
      <c r="AJ33" s="30">
        <f xml:space="preserve"> 0.032</f>
        <v>3.2000000000000001E-2</v>
      </c>
      <c r="AK33" s="30">
        <v>7.5000000000000011E-2</v>
      </c>
      <c r="AL33" s="30">
        <f xml:space="preserve"> 0.015</f>
        <v>1.4999999999999999E-2</v>
      </c>
      <c r="AM33" s="30">
        <f xml:space="preserve"> 0.015</f>
        <v>1.4999999999999999E-2</v>
      </c>
      <c r="AN33" s="30">
        <v>6.6000000000000003E-2</v>
      </c>
      <c r="AO33" s="30">
        <f xml:space="preserve"> 0.009</f>
        <v>8.9999999999999993E-3</v>
      </c>
      <c r="AP33" s="30">
        <f xml:space="preserve"> 0.025</f>
        <v>2.5000000000000001E-2</v>
      </c>
      <c r="AQ33" s="66">
        <v>3.5000000000000003E-2</v>
      </c>
      <c r="AS33" s="24">
        <v>19</v>
      </c>
      <c r="AT33" s="3">
        <v>7.0000000000000007E-2</v>
      </c>
    </row>
    <row r="34" spans="1:46">
      <c r="A34" s="24">
        <v>40</v>
      </c>
      <c r="B34" s="35">
        <v>0</v>
      </c>
      <c r="C34" s="29">
        <f t="shared" si="7"/>
        <v>-1E-3</v>
      </c>
      <c r="D34" s="29">
        <f>0</f>
        <v>0</v>
      </c>
      <c r="E34" s="29">
        <f>0</f>
        <v>0</v>
      </c>
      <c r="F34" s="29">
        <f xml:space="preserve"> 0.001</f>
        <v>1E-3</v>
      </c>
      <c r="G34" s="29">
        <f xml:space="preserve"> 0.009</f>
        <v>8.9999999999999993E-3</v>
      </c>
      <c r="H34" s="29">
        <f xml:space="preserve"> 0.623</f>
        <v>0.623</v>
      </c>
      <c r="I34" s="29">
        <f xml:space="preserve"> 0.102</f>
        <v>0.10199999999999999</v>
      </c>
      <c r="J34" s="29">
        <v>0.28699999999999998</v>
      </c>
      <c r="K34" s="29">
        <f xml:space="preserve"> 0.172</f>
        <v>0.17199999999999999</v>
      </c>
      <c r="L34" s="29">
        <f xml:space="preserve"> 0.222</f>
        <v>0.222</v>
      </c>
      <c r="M34" s="29">
        <f xml:space="preserve"> 0.063</f>
        <v>6.3E-2</v>
      </c>
      <c r="N34" s="29">
        <v>0.125</v>
      </c>
      <c r="O34" s="29">
        <f xml:space="preserve"> 0.028</f>
        <v>2.8000000000000001E-2</v>
      </c>
      <c r="P34" s="29">
        <v>5.8999999999999997E-2</v>
      </c>
      <c r="Q34" s="29">
        <v>5.6000000000000001E-2</v>
      </c>
      <c r="R34" s="29">
        <v>0.03</v>
      </c>
      <c r="S34" s="29">
        <v>8.9999999999999993E-3</v>
      </c>
      <c r="T34" s="7">
        <v>2E-3</v>
      </c>
      <c r="U34" s="30"/>
      <c r="Y34" s="60">
        <v>40</v>
      </c>
      <c r="Z34" s="2">
        <f xml:space="preserve"> 0.009</f>
        <v>8.9999999999999993E-3</v>
      </c>
      <c r="AA34" s="61">
        <f xml:space="preserve"> 0.067</f>
        <v>6.7000000000000004E-2</v>
      </c>
      <c r="AB34" s="30">
        <f xml:space="preserve"> 0.03</f>
        <v>0.03</v>
      </c>
      <c r="AC34" s="30">
        <v>0.09</v>
      </c>
      <c r="AD34" s="30">
        <f xml:space="preserve"> 0.022</f>
        <v>2.1999999999999999E-2</v>
      </c>
      <c r="AE34" s="30">
        <f xml:space="preserve"> 0.025</f>
        <v>2.5000000000000001E-2</v>
      </c>
      <c r="AF34" s="30">
        <v>3.1E-2</v>
      </c>
      <c r="AG34" s="30">
        <f xml:space="preserve"> 0.021</f>
        <v>2.1000000000000001E-2</v>
      </c>
      <c r="AH34" s="30">
        <f xml:space="preserve"> 0.052</f>
        <v>5.1999999999999998E-2</v>
      </c>
      <c r="AI34" s="30">
        <f xml:space="preserve"> 0.054</f>
        <v>5.3999999999999999E-2</v>
      </c>
      <c r="AJ34" s="30">
        <f xml:space="preserve"> 0.031</f>
        <v>3.1E-2</v>
      </c>
      <c r="AK34" s="30">
        <v>7.2000000000000008E-2</v>
      </c>
      <c r="AL34" s="30">
        <f xml:space="preserve"> 0.015</f>
        <v>1.4999999999999999E-2</v>
      </c>
      <c r="AM34" s="30">
        <f xml:space="preserve"> 0.014</f>
        <v>1.4E-2</v>
      </c>
      <c r="AN34" s="30">
        <v>0.06</v>
      </c>
      <c r="AO34" s="30">
        <f xml:space="preserve"> 0.009</f>
        <v>8.9999999999999993E-3</v>
      </c>
      <c r="AP34" s="30">
        <f xml:space="preserve"> 0.024</f>
        <v>2.4E-2</v>
      </c>
      <c r="AQ34" s="66">
        <v>3.3000000000000002E-2</v>
      </c>
      <c r="AS34" s="24">
        <v>20</v>
      </c>
      <c r="AT34" s="3">
        <v>7.0000000000000007E-2</v>
      </c>
    </row>
    <row r="35" spans="1:46">
      <c r="A35" s="24">
        <v>42</v>
      </c>
      <c r="B35" s="35">
        <v>0</v>
      </c>
      <c r="C35" s="29">
        <f t="shared" si="7"/>
        <v>-1E-3</v>
      </c>
      <c r="D35" s="29">
        <f xml:space="preserve"> 0</f>
        <v>0</v>
      </c>
      <c r="E35" s="29">
        <f xml:space="preserve"> 0</f>
        <v>0</v>
      </c>
      <c r="F35" s="29">
        <f xml:space="preserve"> 0.004</f>
        <v>4.0000000000000001E-3</v>
      </c>
      <c r="G35" s="29">
        <f xml:space="preserve"> 0.018</f>
        <v>1.7999999999999999E-2</v>
      </c>
      <c r="H35" s="29">
        <f xml:space="preserve"> 0.765</f>
        <v>0.76500000000000001</v>
      </c>
      <c r="I35" s="29">
        <f xml:space="preserve"> 0.124</f>
        <v>0.124</v>
      </c>
      <c r="J35" s="29">
        <v>0.316</v>
      </c>
      <c r="K35" s="29">
        <f xml:space="preserve"> 0.147</f>
        <v>0.14699999999999999</v>
      </c>
      <c r="L35" s="29">
        <f xml:space="preserve"> 0.158</f>
        <v>0.158</v>
      </c>
      <c r="M35" s="29">
        <f xml:space="preserve"> 0.046</f>
        <v>4.5999999999999999E-2</v>
      </c>
      <c r="N35" s="29">
        <v>0.10199999999999999</v>
      </c>
      <c r="O35" s="29">
        <f xml:space="preserve"> 0.02</f>
        <v>0.02</v>
      </c>
      <c r="P35" s="29">
        <v>4.7E-2</v>
      </c>
      <c r="Q35" s="29">
        <v>4.3999999999999997E-2</v>
      </c>
      <c r="R35" s="29">
        <v>2.4E-2</v>
      </c>
      <c r="S35" s="29">
        <v>8.0000000000000002E-3</v>
      </c>
      <c r="T35" s="7">
        <v>1E-3</v>
      </c>
      <c r="U35" s="30"/>
      <c r="V35" s="29"/>
      <c r="W35" s="29"/>
      <c r="Y35" s="60">
        <v>42</v>
      </c>
      <c r="Z35" s="2">
        <f xml:space="preserve"> 0.009</f>
        <v>8.9999999999999993E-3</v>
      </c>
      <c r="AA35" s="61">
        <f xml:space="preserve"> 0.065</f>
        <v>6.5000000000000002E-2</v>
      </c>
      <c r="AB35" s="30">
        <f xml:space="preserve"> 0.03</f>
        <v>0.03</v>
      </c>
      <c r="AC35" s="30">
        <v>0.09</v>
      </c>
      <c r="AD35" s="30">
        <f xml:space="preserve"> 0.021</f>
        <v>2.1000000000000001E-2</v>
      </c>
      <c r="AE35" s="30">
        <f xml:space="preserve"> 0.024</f>
        <v>2.4E-2</v>
      </c>
      <c r="AF35" s="30">
        <v>3.1E-2</v>
      </c>
      <c r="AG35" s="30">
        <f xml:space="preserve"> 0.018</f>
        <v>1.7999999999999999E-2</v>
      </c>
      <c r="AH35" s="30">
        <f xml:space="preserve"> 0.05</f>
        <v>0.05</v>
      </c>
      <c r="AI35" s="30">
        <f xml:space="preserve"> 0.052</f>
        <v>5.1999999999999998E-2</v>
      </c>
      <c r="AJ35" s="30">
        <f xml:space="preserve"> 0.031</f>
        <v>3.1E-2</v>
      </c>
      <c r="AK35" s="30">
        <v>6.9000000000000006E-2</v>
      </c>
      <c r="AL35" s="30">
        <f xml:space="preserve"> 0.014</f>
        <v>1.4E-2</v>
      </c>
      <c r="AM35" s="30">
        <f xml:space="preserve"> 0.014</f>
        <v>1.4E-2</v>
      </c>
      <c r="AN35" s="30">
        <v>5.6999999999999995E-2</v>
      </c>
      <c r="AO35" s="30">
        <f xml:space="preserve"> 0.009</f>
        <v>8.9999999999999993E-3</v>
      </c>
      <c r="AP35" s="30">
        <f xml:space="preserve"> 0.023</f>
        <v>2.3E-2</v>
      </c>
      <c r="AQ35" s="66">
        <v>3.1E-2</v>
      </c>
      <c r="AS35" s="24">
        <v>21</v>
      </c>
      <c r="AT35" s="3">
        <v>6.9000000000000006E-2</v>
      </c>
    </row>
    <row r="36" spans="1:46">
      <c r="A36" s="24">
        <v>44</v>
      </c>
      <c r="B36" s="35">
        <v>0</v>
      </c>
      <c r="C36" s="29">
        <f t="shared" si="7"/>
        <v>-1E-3</v>
      </c>
      <c r="D36" s="29">
        <f xml:space="preserve"> 0</f>
        <v>0</v>
      </c>
      <c r="E36" s="29">
        <f xml:space="preserve"> 0</f>
        <v>0</v>
      </c>
      <c r="F36" s="29">
        <f xml:space="preserve"> 0.009</f>
        <v>8.9999999999999993E-3</v>
      </c>
      <c r="G36" s="29">
        <f xml:space="preserve"> 0.03</f>
        <v>0.03</v>
      </c>
      <c r="H36" s="29">
        <f xml:space="preserve"> 0.845</f>
        <v>0.84499999999999997</v>
      </c>
      <c r="I36" s="29">
        <f xml:space="preserve"> 0.136</f>
        <v>0.13600000000000001</v>
      </c>
      <c r="J36" s="29">
        <v>0.33300000000000002</v>
      </c>
      <c r="K36" s="29">
        <f xml:space="preserve"> 0.119</f>
        <v>0.11899999999999999</v>
      </c>
      <c r="L36" s="29">
        <f xml:space="preserve"> 0.115</f>
        <v>0.115</v>
      </c>
      <c r="M36" s="29">
        <f xml:space="preserve"> 0.034</f>
        <v>3.4000000000000002E-2</v>
      </c>
      <c r="N36" s="29">
        <v>8.5000000000000006E-2</v>
      </c>
      <c r="O36" s="29">
        <f xml:space="preserve"> 0.015</f>
        <v>1.4999999999999999E-2</v>
      </c>
      <c r="P36" s="29">
        <v>3.9E-2</v>
      </c>
      <c r="Q36" s="29">
        <v>3.4000000000000002E-2</v>
      </c>
      <c r="R36" s="29">
        <v>1.9E-2</v>
      </c>
      <c r="S36" s="29">
        <v>7.0000000000000001E-3</v>
      </c>
      <c r="T36" s="7">
        <v>1E-3</v>
      </c>
      <c r="U36" s="30"/>
      <c r="V36" s="29"/>
      <c r="W36" s="29"/>
      <c r="Y36" s="60">
        <v>44</v>
      </c>
      <c r="Z36" s="2">
        <f xml:space="preserve"> 0.008</f>
        <v>8.0000000000000002E-3</v>
      </c>
      <c r="AA36" s="61">
        <f xml:space="preserve"> 0.063</f>
        <v>6.3E-2</v>
      </c>
      <c r="AB36" s="30">
        <f xml:space="preserve"> 0.028</f>
        <v>2.8000000000000001E-2</v>
      </c>
      <c r="AC36" s="30">
        <v>8.4000000000000005E-2</v>
      </c>
      <c r="AD36" s="30">
        <f xml:space="preserve"> 0.02</f>
        <v>0.02</v>
      </c>
      <c r="AE36" s="30">
        <f xml:space="preserve"> 0.024</f>
        <v>2.4E-2</v>
      </c>
      <c r="AF36" s="30">
        <v>0.03</v>
      </c>
      <c r="AG36" s="30">
        <f xml:space="preserve"> 0.017</f>
        <v>1.7000000000000001E-2</v>
      </c>
      <c r="AH36" s="30">
        <f xml:space="preserve"> 0.049</f>
        <v>4.9000000000000002E-2</v>
      </c>
      <c r="AI36" s="30">
        <f xml:space="preserve"> 0.051</f>
        <v>5.0999999999999997E-2</v>
      </c>
      <c r="AJ36" s="30">
        <f xml:space="preserve"> 0.031</f>
        <v>3.1E-2</v>
      </c>
      <c r="AK36" s="30">
        <v>6.6000000000000003E-2</v>
      </c>
      <c r="AL36" s="30">
        <f xml:space="preserve"> 0.014</f>
        <v>1.4E-2</v>
      </c>
      <c r="AM36" s="30">
        <f xml:space="preserve"> 0.013</f>
        <v>1.2999999999999999E-2</v>
      </c>
      <c r="AN36" s="30">
        <v>0.06</v>
      </c>
      <c r="AO36" s="30">
        <f xml:space="preserve"> 0.008</f>
        <v>8.0000000000000002E-3</v>
      </c>
      <c r="AP36" s="30">
        <f xml:space="preserve"> 0.022</f>
        <v>2.1999999999999999E-2</v>
      </c>
      <c r="AQ36" s="66">
        <v>3.1E-2</v>
      </c>
      <c r="AS36" s="24">
        <v>22</v>
      </c>
      <c r="AT36" s="3">
        <v>6.9000000000000006E-2</v>
      </c>
    </row>
    <row r="37" spans="1:46">
      <c r="A37" s="24">
        <v>46</v>
      </c>
      <c r="B37" s="35">
        <v>0</v>
      </c>
      <c r="C37" s="29">
        <f t="shared" si="7"/>
        <v>-1E-3</v>
      </c>
      <c r="D37" s="29">
        <f xml:space="preserve"> 0.002</f>
        <v>2E-3</v>
      </c>
      <c r="E37" s="29">
        <f xml:space="preserve"> 0.001</f>
        <v>1E-3</v>
      </c>
      <c r="F37" s="29">
        <f xml:space="preserve"> 0.019</f>
        <v>1.9E-2</v>
      </c>
      <c r="G37" s="29">
        <f xml:space="preserve"> 0.043</f>
        <v>4.2999999999999997E-2</v>
      </c>
      <c r="H37" s="29">
        <f xml:space="preserve"> 0.853</f>
        <v>0.85299999999999998</v>
      </c>
      <c r="I37" s="29">
        <f xml:space="preserve"> 0.137</f>
        <v>0.13700000000000001</v>
      </c>
      <c r="J37" s="29">
        <v>0.33400000000000002</v>
      </c>
      <c r="K37" s="29">
        <f xml:space="preserve"> 0.093</f>
        <v>9.2999999999999999E-2</v>
      </c>
      <c r="L37" s="29">
        <f xml:space="preserve"> 0.084</f>
        <v>8.4000000000000005E-2</v>
      </c>
      <c r="M37" s="29">
        <f xml:space="preserve"> 0.026</f>
        <v>2.5999999999999999E-2</v>
      </c>
      <c r="N37" s="29">
        <v>7.0999999999999994E-2</v>
      </c>
      <c r="O37" s="29">
        <f xml:space="preserve"> 0.011</f>
        <v>1.0999999999999999E-2</v>
      </c>
      <c r="P37" s="29">
        <v>3.1E-2</v>
      </c>
      <c r="Q37" s="29">
        <v>2.5999999999999999E-2</v>
      </c>
      <c r="R37" s="29">
        <v>1.6E-2</v>
      </c>
      <c r="S37" s="29">
        <v>6.0000000000000001E-3</v>
      </c>
      <c r="T37" s="7">
        <v>1E-3</v>
      </c>
      <c r="U37" s="30"/>
      <c r="V37" s="29"/>
      <c r="W37" s="29"/>
      <c r="Y37" s="60">
        <v>46</v>
      </c>
      <c r="Z37" s="2">
        <f xml:space="preserve"> 0.009</f>
        <v>8.9999999999999993E-3</v>
      </c>
      <c r="AA37" s="61">
        <f xml:space="preserve"> 0.058</f>
        <v>5.8000000000000003E-2</v>
      </c>
      <c r="AB37" s="30">
        <f xml:space="preserve"> 0.028</f>
        <v>2.8000000000000001E-2</v>
      </c>
      <c r="AC37" s="30">
        <v>8.4000000000000005E-2</v>
      </c>
      <c r="AD37" s="30">
        <f xml:space="preserve"> 0.02</f>
        <v>0.02</v>
      </c>
      <c r="AE37" s="30">
        <f xml:space="preserve"> 0.022</f>
        <v>2.1999999999999999E-2</v>
      </c>
      <c r="AF37" s="30">
        <v>2.8000000000000001E-2</v>
      </c>
      <c r="AG37" s="30">
        <f xml:space="preserve"> 0.017</f>
        <v>1.7000000000000001E-2</v>
      </c>
      <c r="AH37" s="30">
        <f xml:space="preserve"> 0.048</f>
        <v>4.8000000000000001E-2</v>
      </c>
      <c r="AI37" s="30">
        <f xml:space="preserve"> 0.049</f>
        <v>4.9000000000000002E-2</v>
      </c>
      <c r="AJ37" s="30">
        <f xml:space="preserve"> 0.028</f>
        <v>2.8000000000000001E-2</v>
      </c>
      <c r="AK37" s="30">
        <v>6.3E-2</v>
      </c>
      <c r="AL37" s="30">
        <f xml:space="preserve"> 0.013</f>
        <v>1.2999999999999999E-2</v>
      </c>
      <c r="AM37" s="30">
        <f xml:space="preserve"> 0.012</f>
        <v>1.2E-2</v>
      </c>
      <c r="AN37" s="30">
        <v>5.3999999999999992E-2</v>
      </c>
      <c r="AO37" s="30">
        <f xml:space="preserve"> 0.009</f>
        <v>8.9999999999999993E-3</v>
      </c>
      <c r="AP37" s="30">
        <f xml:space="preserve"> 0.021</f>
        <v>2.1000000000000001E-2</v>
      </c>
      <c r="AQ37" s="66">
        <v>2.9000000000000001E-2</v>
      </c>
      <c r="AS37" s="24">
        <v>23</v>
      </c>
      <c r="AT37" s="3">
        <v>6.9000000000000006E-2</v>
      </c>
    </row>
    <row r="38" spans="1:46">
      <c r="A38" s="24">
        <v>48</v>
      </c>
      <c r="B38" s="35">
        <v>1E-3</v>
      </c>
      <c r="C38" s="29">
        <f t="shared" si="7"/>
        <v>-1E-3</v>
      </c>
      <c r="D38" s="29">
        <f xml:space="preserve"> 0.003</f>
        <v>3.0000000000000001E-3</v>
      </c>
      <c r="E38" s="29">
        <f xml:space="preserve"> 0.003</f>
        <v>3.0000000000000001E-3</v>
      </c>
      <c r="F38" s="29">
        <f xml:space="preserve"> 0.033</f>
        <v>3.3000000000000002E-2</v>
      </c>
      <c r="G38" s="29">
        <f xml:space="preserve"> 0.057</f>
        <v>5.7000000000000002E-2</v>
      </c>
      <c r="H38" s="29">
        <f xml:space="preserve"> 0.802</f>
        <v>0.80200000000000005</v>
      </c>
      <c r="I38" s="29">
        <f xml:space="preserve"> 0.129</f>
        <v>0.129</v>
      </c>
      <c r="J38" s="29">
        <v>0.32400000000000001</v>
      </c>
      <c r="K38" s="29">
        <f xml:space="preserve"> 0.072</f>
        <v>7.1999999999999995E-2</v>
      </c>
      <c r="L38" s="29">
        <f xml:space="preserve"> 0.064</f>
        <v>6.4000000000000001E-2</v>
      </c>
      <c r="M38" s="29">
        <f xml:space="preserve"> 0.021</f>
        <v>2.1000000000000001E-2</v>
      </c>
      <c r="N38" s="29">
        <v>0.06</v>
      </c>
      <c r="O38" s="29">
        <f xml:space="preserve"> 0.009</f>
        <v>8.9999999999999993E-3</v>
      </c>
      <c r="P38" s="29">
        <v>2.7E-2</v>
      </c>
      <c r="Q38" s="29">
        <v>2.1000000000000001E-2</v>
      </c>
      <c r="R38" s="29">
        <v>1.2999999999999999E-2</v>
      </c>
      <c r="S38" s="29">
        <v>6.0000000000000001E-3</v>
      </c>
      <c r="T38" s="7">
        <v>0</v>
      </c>
      <c r="U38" s="30"/>
      <c r="V38" s="29"/>
      <c r="W38" s="29"/>
      <c r="Y38" s="60">
        <v>48</v>
      </c>
      <c r="Z38" s="2">
        <f xml:space="preserve"> 0.008</f>
        <v>8.0000000000000002E-3</v>
      </c>
      <c r="AA38" s="61">
        <f xml:space="preserve"> 0.057</f>
        <v>5.7000000000000002E-2</v>
      </c>
      <c r="AB38" s="30">
        <f xml:space="preserve"> 0.027</f>
        <v>2.7E-2</v>
      </c>
      <c r="AC38" s="30">
        <v>8.1000000000000003E-2</v>
      </c>
      <c r="AD38" s="30">
        <f xml:space="preserve"> 0.019</f>
        <v>1.9E-2</v>
      </c>
      <c r="AE38" s="30">
        <f xml:space="preserve"> 0.022</f>
        <v>2.1999999999999999E-2</v>
      </c>
      <c r="AF38" s="30">
        <v>2.7E-2</v>
      </c>
      <c r="AG38" s="30">
        <f xml:space="preserve"> 0.016</f>
        <v>1.6E-2</v>
      </c>
      <c r="AH38" s="30">
        <f xml:space="preserve"> 0.046</f>
        <v>4.5999999999999999E-2</v>
      </c>
      <c r="AI38" s="30">
        <f xml:space="preserve"> 0.048</f>
        <v>4.8000000000000001E-2</v>
      </c>
      <c r="AJ38" s="30">
        <f xml:space="preserve"> 0.028</f>
        <v>2.8000000000000001E-2</v>
      </c>
      <c r="AK38" s="30">
        <v>6.3E-2</v>
      </c>
      <c r="AL38" s="30">
        <f xml:space="preserve"> 0.014</f>
        <v>1.4E-2</v>
      </c>
      <c r="AM38" s="30">
        <f xml:space="preserve"> 0.012</f>
        <v>1.2E-2</v>
      </c>
      <c r="AN38" s="30">
        <v>5.3999999999999992E-2</v>
      </c>
      <c r="AO38" s="30">
        <f xml:space="preserve"> 0.008</f>
        <v>8.0000000000000002E-3</v>
      </c>
      <c r="AP38" s="30">
        <f xml:space="preserve"> 0.021</f>
        <v>2.1000000000000001E-2</v>
      </c>
      <c r="AQ38" s="66">
        <v>2.8000000000000001E-2</v>
      </c>
      <c r="AS38" s="24">
        <v>24</v>
      </c>
      <c r="AT38" s="3">
        <v>6.9000000000000006E-2</v>
      </c>
    </row>
    <row r="39" spans="1:46">
      <c r="A39" s="24">
        <v>50</v>
      </c>
      <c r="B39" s="35">
        <v>1E-3</v>
      </c>
      <c r="C39" s="29">
        <f t="shared" si="7"/>
        <v>-1E-3</v>
      </c>
      <c r="D39" s="29">
        <f xml:space="preserve"> 0.006</f>
        <v>6.0000000000000001E-3</v>
      </c>
      <c r="E39" s="29">
        <f xml:space="preserve"> 0.007</f>
        <v>7.0000000000000001E-3</v>
      </c>
      <c r="F39" s="29">
        <f xml:space="preserve"> 0.054</f>
        <v>5.3999999999999999E-2</v>
      </c>
      <c r="G39" s="29">
        <f xml:space="preserve"> 0.069</f>
        <v>6.9000000000000006E-2</v>
      </c>
      <c r="H39" s="29">
        <f xml:space="preserve"> 0.71</f>
        <v>0.71</v>
      </c>
      <c r="I39" s="29">
        <f xml:space="preserve"> 0.115</f>
        <v>0.115</v>
      </c>
      <c r="J39" s="29">
        <v>0.3</v>
      </c>
      <c r="K39" s="29">
        <f xml:space="preserve"> 0.056</f>
        <v>5.6000000000000001E-2</v>
      </c>
      <c r="L39" s="29">
        <f xml:space="preserve"> 0.051</f>
        <v>5.0999999999999997E-2</v>
      </c>
      <c r="M39" s="29">
        <f xml:space="preserve"> 0.017</f>
        <v>1.7000000000000001E-2</v>
      </c>
      <c r="N39" s="29">
        <v>5.0999999999999997E-2</v>
      </c>
      <c r="O39" s="29">
        <f xml:space="preserve"> 0.007</f>
        <v>7.0000000000000001E-3</v>
      </c>
      <c r="P39" s="29">
        <v>2.5000000000000001E-2</v>
      </c>
      <c r="Q39" s="29">
        <v>1.7000000000000001E-2</v>
      </c>
      <c r="R39" s="29">
        <v>1.0999999999999999E-2</v>
      </c>
      <c r="S39" s="29">
        <v>5.0000000000000001E-3</v>
      </c>
      <c r="T39" s="7">
        <v>0</v>
      </c>
      <c r="U39" s="30"/>
      <c r="V39" s="29"/>
      <c r="W39" s="29"/>
      <c r="Y39" s="60">
        <v>50</v>
      </c>
      <c r="Z39" s="2">
        <f xml:space="preserve"> 0.008</f>
        <v>8.0000000000000002E-3</v>
      </c>
      <c r="AA39" s="61">
        <f xml:space="preserve"> 0.061</f>
        <v>6.0999999999999999E-2</v>
      </c>
      <c r="AB39" s="30">
        <f xml:space="preserve"> 0.026</f>
        <v>2.5999999999999999E-2</v>
      </c>
      <c r="AC39" s="30">
        <v>7.8E-2</v>
      </c>
      <c r="AD39" s="30">
        <f xml:space="preserve"> 0.019</f>
        <v>1.9E-2</v>
      </c>
      <c r="AE39" s="30">
        <f xml:space="preserve"> 0.021</f>
        <v>2.1000000000000001E-2</v>
      </c>
      <c r="AF39" s="30">
        <v>2.5999999999999999E-2</v>
      </c>
      <c r="AG39" s="30">
        <f xml:space="preserve"> 0.016</f>
        <v>1.6E-2</v>
      </c>
      <c r="AH39" s="30">
        <f xml:space="preserve"> 0.045</f>
        <v>4.4999999999999998E-2</v>
      </c>
      <c r="AI39" s="30">
        <f xml:space="preserve"> 0.047</f>
        <v>4.7E-2</v>
      </c>
      <c r="AJ39" s="30">
        <f xml:space="preserve"> 0.027</f>
        <v>2.7E-2</v>
      </c>
      <c r="AK39" s="30">
        <v>0.06</v>
      </c>
      <c r="AL39" s="30">
        <f xml:space="preserve"> 0.013</f>
        <v>1.2999999999999999E-2</v>
      </c>
      <c r="AM39" s="30">
        <f xml:space="preserve"> 0.011</f>
        <v>1.0999999999999999E-2</v>
      </c>
      <c r="AN39" s="30">
        <v>0.06</v>
      </c>
      <c r="AO39" s="30">
        <f xml:space="preserve"> 0.008</f>
        <v>8.0000000000000002E-3</v>
      </c>
      <c r="AP39" s="30">
        <f xml:space="preserve"> 0.02</f>
        <v>0.02</v>
      </c>
      <c r="AQ39" s="66">
        <v>2.7E-2</v>
      </c>
      <c r="AS39" s="24">
        <v>25</v>
      </c>
      <c r="AT39" s="3">
        <v>6.9000000000000006E-2</v>
      </c>
    </row>
    <row r="40" spans="1:46">
      <c r="A40" s="24">
        <v>52</v>
      </c>
      <c r="B40" s="35">
        <v>4.0000000000000001E-3</v>
      </c>
      <c r="C40" s="29">
        <f xml:space="preserve"> 0</f>
        <v>0</v>
      </c>
      <c r="D40" s="29">
        <f xml:space="preserve"> 0.011</f>
        <v>1.0999999999999999E-2</v>
      </c>
      <c r="E40" s="29">
        <f xml:space="preserve"> 0.013</f>
        <v>1.2999999999999999E-2</v>
      </c>
      <c r="F40" s="29">
        <f xml:space="preserve"> 0.077</f>
        <v>7.6999999999999999E-2</v>
      </c>
      <c r="G40" s="29">
        <f xml:space="preserve"> 0.077</f>
        <v>7.6999999999999999E-2</v>
      </c>
      <c r="H40" s="29">
        <f xml:space="preserve"> 0.601</f>
        <v>0.60099999999999998</v>
      </c>
      <c r="I40" s="29">
        <f xml:space="preserve"> 0.099</f>
        <v>9.9000000000000005E-2</v>
      </c>
      <c r="J40" s="29">
        <v>0.28000000000000003</v>
      </c>
      <c r="K40" s="29">
        <f xml:space="preserve"> 0.044</f>
        <v>4.3999999999999997E-2</v>
      </c>
      <c r="L40" s="29">
        <f xml:space="preserve"> 0.041</f>
        <v>4.1000000000000002E-2</v>
      </c>
      <c r="M40" s="29">
        <f xml:space="preserve"> 0.014</f>
        <v>1.4E-2</v>
      </c>
      <c r="N40" s="29">
        <v>4.3999999999999997E-2</v>
      </c>
      <c r="O40" s="29">
        <f xml:space="preserve"> 0.006</f>
        <v>6.0000000000000001E-3</v>
      </c>
      <c r="P40" s="29">
        <v>2.4E-2</v>
      </c>
      <c r="Q40" s="29">
        <v>1.4999999999999999E-2</v>
      </c>
      <c r="R40" s="29">
        <v>0.01</v>
      </c>
      <c r="S40" s="29">
        <v>5.0000000000000001E-3</v>
      </c>
      <c r="T40" s="7">
        <v>0</v>
      </c>
      <c r="U40" s="30"/>
      <c r="V40" s="29"/>
      <c r="W40" s="29"/>
      <c r="Y40" s="60">
        <v>52</v>
      </c>
      <c r="Z40" s="2">
        <f xml:space="preserve"> 0.008</f>
        <v>8.0000000000000002E-3</v>
      </c>
      <c r="AA40" s="61">
        <f xml:space="preserve"> 0.058</f>
        <v>5.8000000000000003E-2</v>
      </c>
      <c r="AB40" s="30">
        <f xml:space="preserve"> 0.026</f>
        <v>2.5999999999999999E-2</v>
      </c>
      <c r="AC40" s="30">
        <v>7.8E-2</v>
      </c>
      <c r="AD40" s="30">
        <f xml:space="preserve"> 0.018</f>
        <v>1.7999999999999999E-2</v>
      </c>
      <c r="AE40" s="30">
        <f xml:space="preserve"> 0.02</f>
        <v>0.02</v>
      </c>
      <c r="AF40" s="30">
        <v>2.4999999999999998E-2</v>
      </c>
      <c r="AG40" s="30">
        <f xml:space="preserve"> 0.016</f>
        <v>1.6E-2</v>
      </c>
      <c r="AH40" s="30">
        <f xml:space="preserve"> 0.044</f>
        <v>4.3999999999999997E-2</v>
      </c>
      <c r="AI40" s="30">
        <f xml:space="preserve"> 0.045</f>
        <v>4.4999999999999998E-2</v>
      </c>
      <c r="AJ40" s="30">
        <f xml:space="preserve"> 0.026</f>
        <v>2.5999999999999999E-2</v>
      </c>
      <c r="AK40" s="30">
        <v>0.06</v>
      </c>
      <c r="AL40" s="30">
        <f xml:space="preserve"> 0.013</f>
        <v>1.2999999999999999E-2</v>
      </c>
      <c r="AM40" s="30">
        <f xml:space="preserve"> 0.011</f>
        <v>1.0999999999999999E-2</v>
      </c>
      <c r="AN40" s="30">
        <v>4.8000000000000001E-2</v>
      </c>
      <c r="AO40" s="30">
        <f xml:space="preserve"> 0.008</f>
        <v>8.0000000000000002E-3</v>
      </c>
      <c r="AP40" s="30">
        <f xml:space="preserve"> 0.02</f>
        <v>0.02</v>
      </c>
      <c r="AQ40" s="66">
        <v>2.5999999999999999E-2</v>
      </c>
      <c r="AS40" s="24">
        <v>26</v>
      </c>
      <c r="AT40" s="3">
        <v>6.9000000000000006E-2</v>
      </c>
    </row>
    <row r="41" spans="1:46">
      <c r="A41" s="24">
        <v>54</v>
      </c>
      <c r="B41" s="35">
        <v>8.0000000000000002E-3</v>
      </c>
      <c r="C41" s="29">
        <f xml:space="preserve"> 0.002</f>
        <v>2E-3</v>
      </c>
      <c r="D41" s="29">
        <f xml:space="preserve"> 0.018</f>
        <v>1.7999999999999999E-2</v>
      </c>
      <c r="E41" s="29">
        <f xml:space="preserve"> 0.022</f>
        <v>2.1999999999999999E-2</v>
      </c>
      <c r="F41" s="29">
        <f xml:space="preserve"> 0.105</f>
        <v>0.105</v>
      </c>
      <c r="G41" s="29">
        <f xml:space="preserve"> 0.081</f>
        <v>8.1000000000000003E-2</v>
      </c>
      <c r="H41" s="29">
        <f xml:space="preserve"> 0.491</f>
        <v>0.49099999999999999</v>
      </c>
      <c r="I41" s="29">
        <f xml:space="preserve"> 0.083</f>
        <v>8.3000000000000004E-2</v>
      </c>
      <c r="J41" s="29">
        <v>0.252</v>
      </c>
      <c r="K41" s="29">
        <f xml:space="preserve"> 0.035</f>
        <v>3.5000000000000003E-2</v>
      </c>
      <c r="L41" s="29">
        <f xml:space="preserve"> 0.035</f>
        <v>3.5000000000000003E-2</v>
      </c>
      <c r="M41" s="29">
        <f xml:space="preserve"> 0.012</f>
        <v>1.2E-2</v>
      </c>
      <c r="N41" s="29">
        <v>3.6999999999999998E-2</v>
      </c>
      <c r="O41" s="29">
        <f xml:space="preserve"> 0.005</f>
        <v>5.0000000000000001E-3</v>
      </c>
      <c r="P41" s="29">
        <v>2.2000000000000002E-2</v>
      </c>
      <c r="Q41" s="29">
        <v>1.2E-2</v>
      </c>
      <c r="R41" s="29">
        <v>8.0000000000000002E-3</v>
      </c>
      <c r="S41" s="29">
        <v>4.0000000000000001E-3</v>
      </c>
      <c r="T41" s="7"/>
      <c r="U41" s="30"/>
      <c r="V41" s="29"/>
      <c r="W41" s="29"/>
      <c r="Y41" s="60">
        <v>54</v>
      </c>
      <c r="Z41" s="2">
        <f xml:space="preserve"> 0.007</f>
        <v>7.0000000000000001E-3</v>
      </c>
      <c r="AA41" s="61">
        <f xml:space="preserve"> 0.053</f>
        <v>5.2999999999999999E-2</v>
      </c>
      <c r="AB41" s="30">
        <f xml:space="preserve"> 0.025</f>
        <v>2.5000000000000001E-2</v>
      </c>
      <c r="AC41" s="30">
        <v>7.5000000000000011E-2</v>
      </c>
      <c r="AD41" s="30">
        <f xml:space="preserve"> 0.017</f>
        <v>1.7000000000000001E-2</v>
      </c>
      <c r="AE41" s="30">
        <f xml:space="preserve"> 0.02</f>
        <v>0.02</v>
      </c>
      <c r="AF41" s="30">
        <v>2.4999999999999998E-2</v>
      </c>
      <c r="AG41" s="30">
        <f xml:space="preserve"> 0.015</f>
        <v>1.4999999999999999E-2</v>
      </c>
      <c r="AH41" s="30">
        <f xml:space="preserve"> 0.043</f>
        <v>4.2999999999999997E-2</v>
      </c>
      <c r="AI41" s="30">
        <f xml:space="preserve"> 0.045</f>
        <v>4.4999999999999998E-2</v>
      </c>
      <c r="AJ41" s="30">
        <f xml:space="preserve"> 0.025</f>
        <v>2.5000000000000001E-2</v>
      </c>
      <c r="AK41" s="30">
        <v>5.6999999999999995E-2</v>
      </c>
      <c r="AL41" s="30">
        <f xml:space="preserve"> 0.012</f>
        <v>1.2E-2</v>
      </c>
      <c r="AM41" s="30">
        <f xml:space="preserve"> 0.011</f>
        <v>1.0999999999999999E-2</v>
      </c>
      <c r="AN41" s="30">
        <v>4.8000000000000001E-2</v>
      </c>
      <c r="AO41" s="30">
        <f xml:space="preserve"> 0.007</f>
        <v>7.0000000000000001E-3</v>
      </c>
      <c r="AP41" s="30">
        <f xml:space="preserve"> 0.019</f>
        <v>1.9E-2</v>
      </c>
      <c r="AQ41" s="66">
        <v>2.5000000000000001E-2</v>
      </c>
      <c r="AS41" s="24">
        <v>27</v>
      </c>
      <c r="AT41" s="3">
        <v>6.8000000000000005E-2</v>
      </c>
    </row>
    <row r="42" spans="1:46">
      <c r="A42" s="24">
        <v>56</v>
      </c>
      <c r="B42" s="35">
        <v>0.02</v>
      </c>
      <c r="C42" s="29">
        <f xml:space="preserve"> 0.004</f>
        <v>4.0000000000000001E-3</v>
      </c>
      <c r="D42" s="29">
        <f xml:space="preserve"> 0.026</f>
        <v>2.5999999999999999E-2</v>
      </c>
      <c r="E42" s="29">
        <f xml:space="preserve"> 0.034</f>
        <v>3.4000000000000002E-2</v>
      </c>
      <c r="F42" s="29">
        <f xml:space="preserve"> 0.131</f>
        <v>0.13100000000000001</v>
      </c>
      <c r="G42" s="29">
        <f xml:space="preserve"> 0.08</f>
        <v>0.08</v>
      </c>
      <c r="H42" s="29">
        <f xml:space="preserve"> 0.39</f>
        <v>0.39</v>
      </c>
      <c r="I42" s="29">
        <f xml:space="preserve"> 0.068</f>
        <v>6.8000000000000005E-2</v>
      </c>
      <c r="J42" s="29">
        <v>0.223</v>
      </c>
      <c r="K42" s="29">
        <f xml:space="preserve"> 0.028</f>
        <v>2.8000000000000001E-2</v>
      </c>
      <c r="L42" s="29">
        <f xml:space="preserve"> 0.03</f>
        <v>0.03</v>
      </c>
      <c r="M42" s="29">
        <f xml:space="preserve"> 0.01</f>
        <v>0.01</v>
      </c>
      <c r="N42" s="29">
        <v>3.2000000000000001E-2</v>
      </c>
      <c r="O42" s="29">
        <f xml:space="preserve"> 0.005</f>
        <v>5.0000000000000001E-3</v>
      </c>
      <c r="P42" s="29">
        <v>0.02</v>
      </c>
      <c r="Q42" s="29">
        <v>1.0999999999999999E-2</v>
      </c>
      <c r="R42" s="29">
        <v>7.0000000000000001E-3</v>
      </c>
      <c r="S42" s="29">
        <v>4.0000000000000001E-3</v>
      </c>
      <c r="T42" s="7"/>
      <c r="U42" s="30"/>
      <c r="V42" s="29"/>
      <c r="W42" s="29"/>
      <c r="Y42" s="60">
        <v>56</v>
      </c>
      <c r="Z42" s="2">
        <f xml:space="preserve"> 0.008</f>
        <v>8.0000000000000002E-3</v>
      </c>
      <c r="AA42" s="61">
        <f xml:space="preserve"> 0.053</f>
        <v>5.2999999999999999E-2</v>
      </c>
      <c r="AB42" s="30">
        <f xml:space="preserve"> 0.024</f>
        <v>2.4E-2</v>
      </c>
      <c r="AC42" s="30">
        <v>7.2000000000000008E-2</v>
      </c>
      <c r="AD42" s="30">
        <f xml:space="preserve"> 0.017</f>
        <v>1.7000000000000001E-2</v>
      </c>
      <c r="AE42" s="30">
        <f xml:space="preserve"> 0.019</f>
        <v>1.9E-2</v>
      </c>
      <c r="AF42" s="30">
        <v>2.4E-2</v>
      </c>
      <c r="AG42" s="30">
        <f xml:space="preserve"> 0.014</f>
        <v>1.4E-2</v>
      </c>
      <c r="AH42" s="30">
        <f xml:space="preserve"> 0.041</f>
        <v>4.1000000000000002E-2</v>
      </c>
      <c r="AI42" s="30">
        <f xml:space="preserve"> 0.043</f>
        <v>4.2999999999999997E-2</v>
      </c>
      <c r="AJ42" s="30">
        <f xml:space="preserve"> 0.024</f>
        <v>2.4E-2</v>
      </c>
      <c r="AK42" s="30">
        <v>5.3999999999999992E-2</v>
      </c>
      <c r="AL42" s="30">
        <f xml:space="preserve"> 0.012</f>
        <v>1.2E-2</v>
      </c>
      <c r="AM42" s="30">
        <f xml:space="preserve"> 0.011</f>
        <v>1.0999999999999999E-2</v>
      </c>
      <c r="AN42" s="30">
        <v>4.4999999999999998E-2</v>
      </c>
      <c r="AO42" s="30">
        <f xml:space="preserve"> 0.008</f>
        <v>8.0000000000000002E-3</v>
      </c>
      <c r="AP42" s="30">
        <f xml:space="preserve"> 0.018</f>
        <v>1.7999999999999999E-2</v>
      </c>
      <c r="AQ42" s="66">
        <v>2.4E-2</v>
      </c>
      <c r="AS42" s="24">
        <v>28</v>
      </c>
      <c r="AT42" s="3">
        <v>6.8000000000000005E-2</v>
      </c>
    </row>
    <row r="43" spans="1:46">
      <c r="A43" s="24">
        <v>58</v>
      </c>
      <c r="B43" s="35">
        <v>4.2000000000000003E-2</v>
      </c>
      <c r="C43" s="29">
        <f xml:space="preserve"> 0.008</f>
        <v>8.0000000000000002E-3</v>
      </c>
      <c r="D43" s="29">
        <f xml:space="preserve"> 0.037</f>
        <v>3.6999999999999998E-2</v>
      </c>
      <c r="E43" s="29">
        <f xml:space="preserve"> 0.049</f>
        <v>4.9000000000000002E-2</v>
      </c>
      <c r="F43" s="29">
        <f xml:space="preserve"> 0.153</f>
        <v>0.153</v>
      </c>
      <c r="G43" s="29">
        <f xml:space="preserve"> 0.076</f>
        <v>7.5999999999999998E-2</v>
      </c>
      <c r="H43" s="29">
        <f xml:space="preserve"> 0.307</f>
        <v>0.307</v>
      </c>
      <c r="I43" s="29">
        <f xml:space="preserve"> 0.055</f>
        <v>5.5E-2</v>
      </c>
      <c r="J43" s="29">
        <v>0.19500000000000001</v>
      </c>
      <c r="K43" s="29">
        <f xml:space="preserve"> 0.024</f>
        <v>2.4E-2</v>
      </c>
      <c r="L43" s="29">
        <f xml:space="preserve"> 0.027</f>
        <v>2.7E-2</v>
      </c>
      <c r="M43" s="29">
        <f xml:space="preserve"> 0.009</f>
        <v>8.9999999999999993E-3</v>
      </c>
      <c r="N43" s="29">
        <v>2.8000000000000001E-2</v>
      </c>
      <c r="O43" s="29">
        <f xml:space="preserve"> 0.004</f>
        <v>4.0000000000000001E-3</v>
      </c>
      <c r="P43" s="29">
        <v>1.7000000000000001E-2</v>
      </c>
      <c r="Q43" s="29">
        <v>8.9999999999999993E-3</v>
      </c>
      <c r="R43" s="29">
        <v>7.0000000000000001E-3</v>
      </c>
      <c r="S43" s="29">
        <v>3.0000000000000001E-3</v>
      </c>
      <c r="T43" s="7"/>
      <c r="U43" s="30"/>
      <c r="V43" s="29"/>
      <c r="W43" s="29"/>
      <c r="Y43" s="60">
        <v>58</v>
      </c>
      <c r="Z43" s="2">
        <f xml:space="preserve"> 0.007</f>
        <v>7.0000000000000001E-3</v>
      </c>
      <c r="AA43" s="61">
        <f xml:space="preserve"> 0.052</f>
        <v>5.1999999999999998E-2</v>
      </c>
      <c r="AB43" s="30">
        <f xml:space="preserve"> 0.024</f>
        <v>2.4E-2</v>
      </c>
      <c r="AC43" s="30">
        <v>7.2000000000000008E-2</v>
      </c>
      <c r="AD43" s="30">
        <f xml:space="preserve"> 0.017</f>
        <v>1.7000000000000001E-2</v>
      </c>
      <c r="AE43" s="30">
        <f xml:space="preserve"> 0.019</f>
        <v>1.9E-2</v>
      </c>
      <c r="AF43" s="30">
        <v>2.4E-2</v>
      </c>
      <c r="AG43" s="30">
        <f xml:space="preserve"> 0.014</f>
        <v>1.4E-2</v>
      </c>
      <c r="AH43" s="30">
        <f xml:space="preserve"> 0.04</f>
        <v>0.04</v>
      </c>
      <c r="AI43" s="30">
        <f xml:space="preserve"> 0.041</f>
        <v>4.1000000000000002E-2</v>
      </c>
      <c r="AJ43" s="30">
        <f xml:space="preserve"> 0.023</f>
        <v>2.3E-2</v>
      </c>
      <c r="AK43" s="30">
        <v>5.1000000000000004E-2</v>
      </c>
      <c r="AL43" s="30">
        <f xml:space="preserve"> 0.012</f>
        <v>1.2E-2</v>
      </c>
      <c r="AM43" s="30">
        <f xml:space="preserve"> 0.01</f>
        <v>0.01</v>
      </c>
      <c r="AN43" s="30">
        <v>4.4999999999999998E-2</v>
      </c>
      <c r="AO43" s="30">
        <f xml:space="preserve"> 0.007</f>
        <v>7.0000000000000001E-3</v>
      </c>
      <c r="AP43" s="30">
        <f xml:space="preserve"> 0.017</f>
        <v>1.7000000000000001E-2</v>
      </c>
      <c r="AQ43" s="66">
        <v>2.4E-2</v>
      </c>
      <c r="AS43" s="24">
        <v>29</v>
      </c>
      <c r="AT43" s="3">
        <v>6.8000000000000005E-2</v>
      </c>
    </row>
    <row r="44" spans="1:46">
      <c r="A44" s="24">
        <v>60</v>
      </c>
      <c r="B44" s="35">
        <v>6.4000000000000001E-2</v>
      </c>
      <c r="C44" s="29">
        <f xml:space="preserve"> 0.016</f>
        <v>1.6E-2</v>
      </c>
      <c r="D44" s="29">
        <f xml:space="preserve"> 0.047</f>
        <v>4.7E-2</v>
      </c>
      <c r="E44" s="29">
        <f xml:space="preserve"> 0.067</f>
        <v>6.7000000000000004E-2</v>
      </c>
      <c r="F44" s="29">
        <f xml:space="preserve"> 0.169</f>
        <v>0.16900000000000001</v>
      </c>
      <c r="G44" s="29">
        <f xml:space="preserve"> 0.07</f>
        <v>7.0000000000000007E-2</v>
      </c>
      <c r="H44" s="29">
        <f xml:space="preserve"> 0.24</f>
        <v>0.24</v>
      </c>
      <c r="I44" s="29">
        <f xml:space="preserve"> 0.045</f>
        <v>4.4999999999999998E-2</v>
      </c>
      <c r="J44" s="29">
        <v>0.17</v>
      </c>
      <c r="K44" s="29">
        <f xml:space="preserve"> 0.02</f>
        <v>0.02</v>
      </c>
      <c r="L44" s="29">
        <f xml:space="preserve"> 0.024</f>
        <v>2.4E-2</v>
      </c>
      <c r="M44" s="29">
        <f xml:space="preserve"> 0.008</f>
        <v>8.0000000000000002E-3</v>
      </c>
      <c r="N44" s="29">
        <f>(N43+N45)/2</f>
        <v>2.4E-2</v>
      </c>
      <c r="O44" s="29">
        <f xml:space="preserve"> 0.004</f>
        <v>4.0000000000000001E-3</v>
      </c>
      <c r="P44" s="29">
        <v>0.02</v>
      </c>
      <c r="Q44" s="29">
        <v>8.0000000000000002E-3</v>
      </c>
      <c r="R44" s="29">
        <f>(R43+R45)/2</f>
        <v>6.0000000000000001E-3</v>
      </c>
      <c r="S44" s="29">
        <v>3.0000000000000001E-3</v>
      </c>
      <c r="T44" s="7"/>
      <c r="U44" s="30"/>
      <c r="V44" s="29"/>
      <c r="W44" s="29"/>
      <c r="Y44" s="60">
        <v>60</v>
      </c>
      <c r="Z44" s="2">
        <f xml:space="preserve"> 0.007</f>
        <v>7.0000000000000001E-3</v>
      </c>
      <c r="AA44" s="61">
        <f xml:space="preserve"> 0.046</f>
        <v>4.5999999999999999E-2</v>
      </c>
      <c r="AB44" s="30">
        <f xml:space="preserve"> 0.023</f>
        <v>2.3E-2</v>
      </c>
      <c r="AC44" s="30">
        <v>6.9000000000000006E-2</v>
      </c>
      <c r="AD44" s="30">
        <f xml:space="preserve"> 0.016</f>
        <v>1.6E-2</v>
      </c>
      <c r="AE44" s="30">
        <f xml:space="preserve"> 0.018</f>
        <v>1.7999999999999999E-2</v>
      </c>
      <c r="AF44" s="30">
        <v>2.3E-2</v>
      </c>
      <c r="AG44" s="30">
        <f xml:space="preserve"> 0.013</f>
        <v>1.2999999999999999E-2</v>
      </c>
      <c r="AH44" s="30">
        <f xml:space="preserve"> 0.039</f>
        <v>3.9E-2</v>
      </c>
      <c r="AI44" s="30">
        <f xml:space="preserve"> 0.04</f>
        <v>0.04</v>
      </c>
      <c r="AJ44" s="30">
        <f xml:space="preserve"> 0.023</f>
        <v>2.3E-2</v>
      </c>
      <c r="AK44" s="30">
        <v>5.1000000000000004E-2</v>
      </c>
      <c r="AL44" s="30">
        <f xml:space="preserve"> 0.011</f>
        <v>1.0999999999999999E-2</v>
      </c>
      <c r="AM44" s="30">
        <f xml:space="preserve"> 0.01</f>
        <v>0.01</v>
      </c>
      <c r="AN44" s="30">
        <v>4.8000000000000001E-2</v>
      </c>
      <c r="AO44" s="30">
        <f xml:space="preserve"> 0.007</f>
        <v>7.0000000000000001E-3</v>
      </c>
      <c r="AP44" s="30">
        <f xml:space="preserve"> 0.017</f>
        <v>1.7000000000000001E-2</v>
      </c>
      <c r="AQ44" s="66">
        <v>2.5000000000000001E-2</v>
      </c>
      <c r="AS44" s="24">
        <v>30</v>
      </c>
      <c r="AT44" s="3">
        <v>6.8000000000000005E-2</v>
      </c>
    </row>
    <row r="45" spans="1:46">
      <c r="A45" s="24">
        <v>62</v>
      </c>
      <c r="B45" s="35">
        <v>9.2999999999999999E-2</v>
      </c>
      <c r="C45" s="29">
        <f xml:space="preserve"> 0.028</f>
        <v>2.8000000000000001E-2</v>
      </c>
      <c r="D45" s="29">
        <f xml:space="preserve"> 0.058</f>
        <v>5.8000000000000003E-2</v>
      </c>
      <c r="E45" s="29">
        <f xml:space="preserve"> 0.085</f>
        <v>8.5000000000000006E-2</v>
      </c>
      <c r="F45" s="29">
        <f xml:space="preserve"> 0.178</f>
        <v>0.17799999999999999</v>
      </c>
      <c r="G45" s="29">
        <f xml:space="preserve"> 0.063</f>
        <v>6.3E-2</v>
      </c>
      <c r="H45" s="29">
        <f xml:space="preserve"> 0.189</f>
        <v>0.189</v>
      </c>
      <c r="I45" s="29">
        <f xml:space="preserve"> 0.037</f>
        <v>3.6999999999999998E-2</v>
      </c>
      <c r="J45" s="29">
        <v>0.14699999999999999</v>
      </c>
      <c r="K45" s="29">
        <f xml:space="preserve"> 0.017</f>
        <v>1.7000000000000001E-2</v>
      </c>
      <c r="L45" s="29">
        <f xml:space="preserve"> 0.021</f>
        <v>2.1000000000000001E-2</v>
      </c>
      <c r="M45" s="29">
        <f xml:space="preserve"> 0.007</f>
        <v>7.0000000000000001E-3</v>
      </c>
      <c r="N45" s="29">
        <v>0.02</v>
      </c>
      <c r="O45" s="29">
        <f xml:space="preserve"> 0.006</f>
        <v>6.0000000000000001E-3</v>
      </c>
      <c r="P45" s="29">
        <v>9.0000000000000011E-3</v>
      </c>
      <c r="Q45" s="29">
        <v>8.0000000000000002E-3</v>
      </c>
      <c r="R45" s="29">
        <v>5.0000000000000001E-3</v>
      </c>
      <c r="S45" s="29">
        <v>3.0000000000000001E-3</v>
      </c>
      <c r="T45" s="7"/>
      <c r="U45" s="30"/>
      <c r="V45" s="29"/>
      <c r="W45" s="29"/>
      <c r="Y45" s="60">
        <v>62</v>
      </c>
      <c r="Z45" s="2">
        <f xml:space="preserve"> 0.007</f>
        <v>7.0000000000000001E-3</v>
      </c>
      <c r="AA45" s="61">
        <f xml:space="preserve"> 0.048</f>
        <v>4.8000000000000001E-2</v>
      </c>
      <c r="AB45" s="30">
        <f xml:space="preserve"> 0.022</f>
        <v>2.1999999999999999E-2</v>
      </c>
      <c r="AC45" s="30">
        <v>6.6000000000000003E-2</v>
      </c>
      <c r="AD45" s="30">
        <f xml:space="preserve"> 0.016</f>
        <v>1.6E-2</v>
      </c>
      <c r="AE45" s="30">
        <f xml:space="preserve"> 0.018</f>
        <v>1.7999999999999999E-2</v>
      </c>
      <c r="AF45" s="30">
        <v>2.1999999999999999E-2</v>
      </c>
      <c r="AG45" s="30">
        <f xml:space="preserve"> 0.013</f>
        <v>1.2999999999999999E-2</v>
      </c>
      <c r="AH45" s="30">
        <f xml:space="preserve"> 0.037</f>
        <v>3.6999999999999998E-2</v>
      </c>
      <c r="AI45" s="30">
        <f xml:space="preserve"> 0.04</f>
        <v>0.04</v>
      </c>
      <c r="AJ45" s="30">
        <f xml:space="preserve"> 0.022</f>
        <v>2.1999999999999999E-2</v>
      </c>
      <c r="AK45" s="30">
        <v>5.1000000000000004E-2</v>
      </c>
      <c r="AL45" s="30">
        <f xml:space="preserve"> 0.011</f>
        <v>1.0999999999999999E-2</v>
      </c>
      <c r="AM45" s="30">
        <f xml:space="preserve"> 0.01</f>
        <v>0.01</v>
      </c>
      <c r="AN45" s="30">
        <v>4.2000000000000003E-2</v>
      </c>
      <c r="AO45" s="30">
        <f xml:space="preserve"> 0.007</f>
        <v>7.0000000000000001E-3</v>
      </c>
      <c r="AP45" s="30">
        <f xml:space="preserve"> 0.017</f>
        <v>1.7000000000000001E-2</v>
      </c>
      <c r="AQ45" s="66">
        <v>2.1999999999999999E-2</v>
      </c>
      <c r="AS45" s="24">
        <v>31</v>
      </c>
      <c r="AT45" s="3">
        <v>6.8000000000000005E-2</v>
      </c>
    </row>
    <row r="46" spans="1:46">
      <c r="A46" s="24">
        <v>64</v>
      </c>
      <c r="B46" s="35">
        <v>0.128</v>
      </c>
      <c r="C46" s="29">
        <f xml:space="preserve"> 0.045</f>
        <v>4.4999999999999998E-2</v>
      </c>
      <c r="D46" s="29">
        <f xml:space="preserve"> 0.069</f>
        <v>6.9000000000000006E-2</v>
      </c>
      <c r="E46" s="29">
        <f xml:space="preserve"> 0.103</f>
        <v>0.10299999999999999</v>
      </c>
      <c r="F46" s="29">
        <f xml:space="preserve"> 0.18</f>
        <v>0.18</v>
      </c>
      <c r="G46" s="29">
        <f xml:space="preserve"> 0.054</f>
        <v>5.3999999999999999E-2</v>
      </c>
      <c r="H46" s="29">
        <f xml:space="preserve"> 0.151</f>
        <v>0.151</v>
      </c>
      <c r="I46" s="29">
        <f xml:space="preserve"> 0.03</f>
        <v>0.03</v>
      </c>
      <c r="J46" s="29">
        <v>0.127</v>
      </c>
      <c r="K46" s="29">
        <f xml:space="preserve"> 0.015</f>
        <v>1.4999999999999999E-2</v>
      </c>
      <c r="L46" s="29">
        <f xml:space="preserve"> 0.019</f>
        <v>1.9E-2</v>
      </c>
      <c r="M46" s="29">
        <f xml:space="preserve"> 0.007</f>
        <v>7.0000000000000001E-3</v>
      </c>
      <c r="N46" s="29">
        <v>1.7999999999999999E-2</v>
      </c>
      <c r="O46" s="29">
        <f xml:space="preserve"> 0.003</f>
        <v>3.0000000000000001E-3</v>
      </c>
      <c r="P46" s="29">
        <v>8.0000000000000002E-3</v>
      </c>
      <c r="Q46" s="29">
        <v>7.0000000000000001E-3</v>
      </c>
      <c r="R46" s="29">
        <v>4.0000000000000001E-3</v>
      </c>
      <c r="S46" s="29">
        <v>3.0000000000000001E-3</v>
      </c>
      <c r="T46" s="7"/>
      <c r="U46" s="30"/>
      <c r="V46" s="29"/>
      <c r="W46" s="29"/>
      <c r="Y46" s="60">
        <v>64</v>
      </c>
      <c r="Z46" s="2">
        <f xml:space="preserve"> 0.007</f>
        <v>7.0000000000000001E-3</v>
      </c>
      <c r="AA46" s="61">
        <f xml:space="preserve"> 0.05</f>
        <v>0.05</v>
      </c>
      <c r="AB46" s="30">
        <f xml:space="preserve"> 0.022</f>
        <v>2.1999999999999999E-2</v>
      </c>
      <c r="AC46" s="30">
        <v>6.6000000000000003E-2</v>
      </c>
      <c r="AD46" s="30">
        <f xml:space="preserve"> 0.016</f>
        <v>1.6E-2</v>
      </c>
      <c r="AE46" s="30">
        <f xml:space="preserve"> 0.017</f>
        <v>1.7000000000000001E-2</v>
      </c>
      <c r="AF46" s="30">
        <v>2.1000000000000001E-2</v>
      </c>
      <c r="AG46" s="30">
        <f xml:space="preserve"> 0.013</f>
        <v>1.2999999999999999E-2</v>
      </c>
      <c r="AH46" s="30">
        <f xml:space="preserve"> 0.036</f>
        <v>3.5999999999999997E-2</v>
      </c>
      <c r="AI46" s="30">
        <f xml:space="preserve"> 0.038</f>
        <v>3.7999999999999999E-2</v>
      </c>
      <c r="AJ46" s="30">
        <f xml:space="preserve"> 0.021</f>
        <v>2.1000000000000001E-2</v>
      </c>
      <c r="AK46" s="30">
        <v>4.8000000000000001E-2</v>
      </c>
      <c r="AL46" s="30">
        <f xml:space="preserve"> 0.012</f>
        <v>1.2E-2</v>
      </c>
      <c r="AM46" s="30">
        <f xml:space="preserve"> 0.009</f>
        <v>8.9999999999999993E-3</v>
      </c>
      <c r="AN46" s="30">
        <v>5.1000000000000004E-2</v>
      </c>
      <c r="AO46" s="30">
        <f xml:space="preserve"> 0.007</f>
        <v>7.0000000000000001E-3</v>
      </c>
      <c r="AP46" s="30">
        <f xml:space="preserve"> 0.016</f>
        <v>1.6E-2</v>
      </c>
      <c r="AQ46" s="66">
        <v>2.5000000000000001E-2</v>
      </c>
      <c r="AS46" s="24">
        <v>32</v>
      </c>
      <c r="AT46" s="3">
        <v>6.7000000000000004E-2</v>
      </c>
    </row>
    <row r="47" spans="1:46">
      <c r="A47" s="24">
        <v>66</v>
      </c>
      <c r="B47" s="35">
        <v>0.16700000000000001</v>
      </c>
      <c r="C47" s="29">
        <f xml:space="preserve"> 0.066</f>
        <v>6.6000000000000003E-2</v>
      </c>
      <c r="D47" s="29">
        <f xml:space="preserve"> 0.077</f>
        <v>7.6999999999999999E-2</v>
      </c>
      <c r="E47" s="29">
        <f xml:space="preserve"> 0.119</f>
        <v>0.11899999999999999</v>
      </c>
      <c r="F47" s="29">
        <f xml:space="preserve"> 0.176</f>
        <v>0.17599999999999999</v>
      </c>
      <c r="G47" s="29">
        <f xml:space="preserve"> 0.047</f>
        <v>4.7E-2</v>
      </c>
      <c r="H47" s="29">
        <f xml:space="preserve"> 0.123</f>
        <v>0.123</v>
      </c>
      <c r="I47" s="29">
        <f xml:space="preserve"> 0.025</f>
        <v>2.5000000000000001E-2</v>
      </c>
      <c r="J47" s="29">
        <v>0.11</v>
      </c>
      <c r="K47" s="29">
        <f xml:space="preserve"> 0.013</f>
        <v>1.2999999999999999E-2</v>
      </c>
      <c r="L47" s="29">
        <f xml:space="preserve"> 0.017</f>
        <v>1.7000000000000001E-2</v>
      </c>
      <c r="M47" s="29">
        <f xml:space="preserve"> 0.006</f>
        <v>6.0000000000000001E-3</v>
      </c>
      <c r="N47" s="29">
        <v>1.6E-2</v>
      </c>
      <c r="O47" s="29">
        <f xml:space="preserve"> 0.003</f>
        <v>3.0000000000000001E-3</v>
      </c>
      <c r="P47" s="29">
        <v>6.9999999999999993E-3</v>
      </c>
      <c r="Q47" s="29">
        <v>6.0000000000000001E-3</v>
      </c>
      <c r="R47" s="29">
        <v>4.0000000000000001E-3</v>
      </c>
      <c r="S47" s="29">
        <v>2E-3</v>
      </c>
      <c r="T47" s="7"/>
      <c r="U47" s="30"/>
      <c r="V47" s="29"/>
      <c r="W47" s="29"/>
      <c r="Y47" s="60">
        <v>66</v>
      </c>
      <c r="Z47" s="2">
        <f t="shared" ref="Z47:Z53" si="8" xml:space="preserve"> 0.006</f>
        <v>6.0000000000000001E-3</v>
      </c>
      <c r="AA47" s="61">
        <f xml:space="preserve"> 0.046</f>
        <v>4.5999999999999999E-2</v>
      </c>
      <c r="AB47" s="30">
        <f xml:space="preserve"> 0.021</f>
        <v>2.1000000000000001E-2</v>
      </c>
      <c r="AC47" s="30">
        <v>6.3E-2</v>
      </c>
      <c r="AD47" s="30">
        <f xml:space="preserve"> 0.015</f>
        <v>1.4999999999999999E-2</v>
      </c>
      <c r="AE47" s="30">
        <f xml:space="preserve"> 0.016</f>
        <v>1.6E-2</v>
      </c>
      <c r="AF47" s="30">
        <v>0.02</v>
      </c>
      <c r="AG47" s="30">
        <f xml:space="preserve"> 0.012</f>
        <v>1.2E-2</v>
      </c>
      <c r="AH47" s="30">
        <f xml:space="preserve"> 0.035</f>
        <v>3.5000000000000003E-2</v>
      </c>
      <c r="AI47" s="30">
        <f xml:space="preserve"> 0.036</f>
        <v>3.5999999999999997E-2</v>
      </c>
      <c r="AJ47" s="30">
        <f xml:space="preserve"> 0.021</f>
        <v>2.1000000000000001E-2</v>
      </c>
      <c r="AK47" s="30">
        <v>4.8000000000000001E-2</v>
      </c>
      <c r="AL47" s="30">
        <f xml:space="preserve"> 0.011</f>
        <v>1.0999999999999999E-2</v>
      </c>
      <c r="AM47" s="30">
        <f xml:space="preserve"> 0.009</f>
        <v>8.9999999999999993E-3</v>
      </c>
      <c r="AN47" s="30">
        <v>3.9E-2</v>
      </c>
      <c r="AO47" s="30">
        <f t="shared" ref="AO47:AO53" si="9" xml:space="preserve"> 0.006</f>
        <v>6.0000000000000001E-3</v>
      </c>
      <c r="AP47" s="30">
        <f xml:space="preserve"> 0.016</f>
        <v>1.6E-2</v>
      </c>
      <c r="AQ47" s="66">
        <v>2.1000000000000001E-2</v>
      </c>
      <c r="AS47" s="24">
        <v>33</v>
      </c>
      <c r="AT47" s="3">
        <v>6.7000000000000004E-2</v>
      </c>
    </row>
    <row r="48" spans="1:46">
      <c r="A48" s="24">
        <v>68</v>
      </c>
      <c r="B48" s="35">
        <v>0.21</v>
      </c>
      <c r="C48" s="29">
        <f xml:space="preserve"> 0.094</f>
        <v>9.4E-2</v>
      </c>
      <c r="D48" s="29">
        <f xml:space="preserve"> 0.083</f>
        <v>8.3000000000000004E-2</v>
      </c>
      <c r="E48" s="29">
        <f xml:space="preserve"> 0.132</f>
        <v>0.13200000000000001</v>
      </c>
      <c r="F48" s="29">
        <f xml:space="preserve"> 0.166</f>
        <v>0.16600000000000001</v>
      </c>
      <c r="G48" s="29">
        <f xml:space="preserve"> 0.04</f>
        <v>0.04</v>
      </c>
      <c r="H48" s="29">
        <f xml:space="preserve"> 0.102</f>
        <v>0.10199999999999999</v>
      </c>
      <c r="I48" s="29">
        <f xml:space="preserve"> 0.021</f>
        <v>2.1000000000000001E-2</v>
      </c>
      <c r="J48" s="29">
        <v>9.5000000000000001E-2</v>
      </c>
      <c r="K48" s="29">
        <f xml:space="preserve"> 0.012</f>
        <v>1.2E-2</v>
      </c>
      <c r="L48" s="29">
        <f xml:space="preserve"> 0.016</f>
        <v>1.6E-2</v>
      </c>
      <c r="M48" s="29">
        <f xml:space="preserve"> 0.006</f>
        <v>6.0000000000000001E-3</v>
      </c>
      <c r="N48" s="29">
        <v>1.4E-2</v>
      </c>
      <c r="O48" s="29">
        <f xml:space="preserve"> 0.003</f>
        <v>3.0000000000000001E-3</v>
      </c>
      <c r="P48" s="29">
        <v>6.9999999999999993E-3</v>
      </c>
      <c r="Q48" s="29">
        <v>5.0000000000000001E-3</v>
      </c>
      <c r="R48" s="29">
        <v>3.0000000000000001E-3</v>
      </c>
      <c r="S48" s="29">
        <v>2E-3</v>
      </c>
      <c r="T48" s="7"/>
      <c r="U48" s="30"/>
      <c r="V48" s="29"/>
      <c r="W48" s="29"/>
      <c r="Y48" s="60">
        <v>68</v>
      </c>
      <c r="Z48" s="2">
        <f t="shared" si="8"/>
        <v>6.0000000000000001E-3</v>
      </c>
      <c r="AA48" s="61">
        <f xml:space="preserve"> 0.046</f>
        <v>4.5999999999999999E-2</v>
      </c>
      <c r="AB48" s="30">
        <f xml:space="preserve"> 0.021</f>
        <v>2.1000000000000001E-2</v>
      </c>
      <c r="AC48" s="30">
        <v>6.3E-2</v>
      </c>
      <c r="AD48" s="30">
        <f xml:space="preserve"> 0.015</f>
        <v>1.4999999999999999E-2</v>
      </c>
      <c r="AE48" s="30">
        <f xml:space="preserve"> 0.017</f>
        <v>1.7000000000000001E-2</v>
      </c>
      <c r="AF48" s="30">
        <v>0.02</v>
      </c>
      <c r="AG48" s="30">
        <f xml:space="preserve"> 0.012</f>
        <v>1.2E-2</v>
      </c>
      <c r="AH48" s="30">
        <f xml:space="preserve"> 0.034</f>
        <v>3.4000000000000002E-2</v>
      </c>
      <c r="AI48" s="30">
        <f xml:space="preserve"> 0.037</f>
        <v>3.6999999999999998E-2</v>
      </c>
      <c r="AJ48" s="30">
        <f xml:space="preserve"> 0.02</f>
        <v>0.02</v>
      </c>
      <c r="AK48" s="30">
        <v>4.8000000000000001E-2</v>
      </c>
      <c r="AL48" s="30">
        <f xml:space="preserve"> 0.01</f>
        <v>0.01</v>
      </c>
      <c r="AM48" s="30">
        <f xml:space="preserve"> 0.009</f>
        <v>8.9999999999999993E-3</v>
      </c>
      <c r="AN48" s="30">
        <v>3.6000000000000004E-2</v>
      </c>
      <c r="AO48" s="30">
        <f t="shared" si="9"/>
        <v>6.0000000000000001E-3</v>
      </c>
      <c r="AP48" s="30">
        <f xml:space="preserve"> 0.016</f>
        <v>1.6E-2</v>
      </c>
      <c r="AQ48" s="66">
        <v>0.02</v>
      </c>
      <c r="AS48" s="24">
        <v>34</v>
      </c>
      <c r="AT48" s="3">
        <v>6.7000000000000004E-2</v>
      </c>
    </row>
    <row r="49" spans="1:46">
      <c r="A49" s="24">
        <v>70</v>
      </c>
      <c r="B49" s="35">
        <v>0.255</v>
      </c>
      <c r="C49" s="29">
        <f xml:space="preserve"> 0.128</f>
        <v>0.128</v>
      </c>
      <c r="D49" s="29">
        <f xml:space="preserve"> 0.086</f>
        <v>8.5999999999999993E-2</v>
      </c>
      <c r="E49" s="29">
        <f xml:space="preserve"> 0.14</f>
        <v>0.14000000000000001</v>
      </c>
      <c r="F49" s="29">
        <f xml:space="preserve"> 0.153</f>
        <v>0.153</v>
      </c>
      <c r="G49" s="29">
        <f xml:space="preserve"> 0.034</f>
        <v>3.4000000000000002E-2</v>
      </c>
      <c r="H49" s="29">
        <f xml:space="preserve"> 0.086</f>
        <v>8.5999999999999993E-2</v>
      </c>
      <c r="I49" s="29">
        <f xml:space="preserve"> 0.018</f>
        <v>1.7999999999999999E-2</v>
      </c>
      <c r="J49" s="29">
        <v>8.3000000000000004E-2</v>
      </c>
      <c r="K49" s="29">
        <f xml:space="preserve"> 0.011</f>
        <v>1.0999999999999999E-2</v>
      </c>
      <c r="L49" s="29">
        <f xml:space="preserve"> 0.015</f>
        <v>1.4999999999999999E-2</v>
      </c>
      <c r="M49" s="29">
        <f xml:space="preserve"> 0.005</f>
        <v>5.0000000000000001E-3</v>
      </c>
      <c r="N49" s="29">
        <v>1.2E-2</v>
      </c>
      <c r="O49" s="29">
        <f xml:space="preserve"> 0.003</f>
        <v>3.0000000000000001E-3</v>
      </c>
      <c r="P49" s="29">
        <v>6.9999999999999993E-3</v>
      </c>
      <c r="Q49" s="29">
        <v>5.0000000000000001E-3</v>
      </c>
      <c r="R49" s="29">
        <v>3.0000000000000001E-3</v>
      </c>
      <c r="S49" s="29">
        <v>2E-3</v>
      </c>
      <c r="T49" s="7"/>
      <c r="U49" s="30"/>
      <c r="V49" s="29"/>
      <c r="W49" s="29"/>
      <c r="Y49" s="60">
        <v>70</v>
      </c>
      <c r="Z49" s="2">
        <f t="shared" si="8"/>
        <v>6.0000000000000001E-3</v>
      </c>
      <c r="AA49" s="61">
        <f xml:space="preserve"> 0.04</f>
        <v>0.04</v>
      </c>
      <c r="AB49" s="30">
        <f xml:space="preserve"> 0.02</f>
        <v>0.02</v>
      </c>
      <c r="AC49" s="30">
        <v>0.06</v>
      </c>
      <c r="AD49" s="30">
        <f xml:space="preserve"> 0.015</f>
        <v>1.4999999999999999E-2</v>
      </c>
      <c r="AE49" s="30">
        <f xml:space="preserve"> 0.016</f>
        <v>1.6E-2</v>
      </c>
      <c r="AF49" s="30">
        <v>2.1000000000000001E-2</v>
      </c>
      <c r="AG49" s="30">
        <f xml:space="preserve"> 0.011</f>
        <v>1.0999999999999999E-2</v>
      </c>
      <c r="AH49" s="30">
        <f xml:space="preserve"> 0.033</f>
        <v>3.3000000000000002E-2</v>
      </c>
      <c r="AI49" s="30">
        <f xml:space="preserve"> 0.034</f>
        <v>3.4000000000000002E-2</v>
      </c>
      <c r="AJ49" s="30">
        <f xml:space="preserve"> 0.019</f>
        <v>1.9E-2</v>
      </c>
      <c r="AK49" s="30">
        <v>4.2000000000000003E-2</v>
      </c>
      <c r="AL49" s="30">
        <f xml:space="preserve"> 0.01</f>
        <v>0.01</v>
      </c>
      <c r="AM49" s="30">
        <f xml:space="preserve"> 0.009</f>
        <v>8.9999999999999993E-3</v>
      </c>
      <c r="AN49" s="30">
        <v>3.6000000000000004E-2</v>
      </c>
      <c r="AO49" s="30">
        <f t="shared" si="9"/>
        <v>6.0000000000000001E-3</v>
      </c>
      <c r="AP49" s="30">
        <f xml:space="preserve"> 0.014</f>
        <v>1.4E-2</v>
      </c>
      <c r="AQ49" s="66">
        <v>1.9E-2</v>
      </c>
      <c r="AS49" s="24">
        <v>35</v>
      </c>
      <c r="AT49" s="3">
        <v>6.7000000000000004E-2</v>
      </c>
    </row>
    <row r="50" spans="1:46">
      <c r="A50" s="24">
        <v>72</v>
      </c>
      <c r="B50" s="35">
        <v>0.32</v>
      </c>
      <c r="C50" s="29">
        <f xml:space="preserve"> 0.165</f>
        <v>0.16500000000000001</v>
      </c>
      <c r="D50" s="29">
        <f xml:space="preserve"> 0.087</f>
        <v>8.6999999999999994E-2</v>
      </c>
      <c r="E50" s="29">
        <f xml:space="preserve"> 0.145</f>
        <v>0.14499999999999999</v>
      </c>
      <c r="F50" s="29">
        <f xml:space="preserve"> 0.138</f>
        <v>0.13800000000000001</v>
      </c>
      <c r="G50" s="29">
        <f xml:space="preserve"> 0.029</f>
        <v>2.9000000000000001E-2</v>
      </c>
      <c r="H50" s="29">
        <f xml:space="preserve"> 0.074</f>
        <v>7.3999999999999996E-2</v>
      </c>
      <c r="I50" s="29">
        <f xml:space="preserve"> 0.016</f>
        <v>1.6E-2</v>
      </c>
      <c r="J50" s="29">
        <v>7.1999999999999995E-2</v>
      </c>
      <c r="K50" s="29">
        <f xml:space="preserve"> 0.01</f>
        <v>0.01</v>
      </c>
      <c r="L50" s="29">
        <f xml:space="preserve"> 0.014</f>
        <v>1.4E-2</v>
      </c>
      <c r="M50" s="29">
        <f xml:space="preserve"> 0.005</f>
        <v>5.0000000000000001E-3</v>
      </c>
      <c r="N50" s="29">
        <v>0.01</v>
      </c>
      <c r="O50" s="29">
        <f t="shared" ref="O50:O56" si="10" xml:space="preserve"> 0.002</f>
        <v>2E-3</v>
      </c>
      <c r="P50" s="29">
        <v>6.9999999999999993E-3</v>
      </c>
      <c r="Q50" s="29">
        <v>5.0000000000000001E-3</v>
      </c>
      <c r="R50" s="29">
        <v>3.0000000000000001E-3</v>
      </c>
      <c r="S50" s="29">
        <v>2E-3</v>
      </c>
      <c r="T50" s="7"/>
      <c r="U50" s="30"/>
      <c r="V50" s="29"/>
      <c r="W50" s="29"/>
      <c r="Y50" s="60">
        <v>72</v>
      </c>
      <c r="Z50" s="2">
        <f t="shared" si="8"/>
        <v>6.0000000000000001E-3</v>
      </c>
      <c r="AA50" s="61">
        <f xml:space="preserve"> 0.042</f>
        <v>4.2000000000000003E-2</v>
      </c>
      <c r="AB50" s="30">
        <f xml:space="preserve"> 0.02</f>
        <v>0.02</v>
      </c>
      <c r="AC50" s="30">
        <v>0.06</v>
      </c>
      <c r="AD50" s="30">
        <f xml:space="preserve"> 0.014</f>
        <v>1.4E-2</v>
      </c>
      <c r="AE50" s="30">
        <f xml:space="preserve"> 0.016</f>
        <v>1.6E-2</v>
      </c>
      <c r="AF50" s="30">
        <v>0.02</v>
      </c>
      <c r="AG50" s="30">
        <f xml:space="preserve"> 0.011</f>
        <v>1.0999999999999999E-2</v>
      </c>
      <c r="AH50" s="30">
        <f xml:space="preserve"> 0.032</f>
        <v>3.2000000000000001E-2</v>
      </c>
      <c r="AI50" s="30">
        <f xml:space="preserve"> 0.033</f>
        <v>3.3000000000000002E-2</v>
      </c>
      <c r="AJ50" s="30">
        <f xml:space="preserve"> 0.02</f>
        <v>0.02</v>
      </c>
      <c r="AK50" s="30">
        <v>4.2000000000000003E-2</v>
      </c>
      <c r="AL50" s="30">
        <f xml:space="preserve"> 0.01</f>
        <v>0.01</v>
      </c>
      <c r="AM50" s="30">
        <f xml:space="preserve"> 0.008</f>
        <v>8.0000000000000002E-3</v>
      </c>
      <c r="AN50" s="30">
        <v>3.3000000000000002E-2</v>
      </c>
      <c r="AO50" s="30">
        <f t="shared" si="9"/>
        <v>6.0000000000000001E-3</v>
      </c>
      <c r="AP50" s="30">
        <f xml:space="preserve"> 0.014</f>
        <v>1.4E-2</v>
      </c>
      <c r="AQ50" s="66">
        <v>1.7999999999999999E-2</v>
      </c>
      <c r="AS50" s="24">
        <v>36</v>
      </c>
      <c r="AT50" s="3">
        <v>6.7000000000000004E-2</v>
      </c>
    </row>
    <row r="51" spans="1:46">
      <c r="A51" s="24">
        <v>74</v>
      </c>
      <c r="B51" s="35">
        <v>0.36</v>
      </c>
      <c r="C51" s="29">
        <f xml:space="preserve"> 0.204</f>
        <v>0.20399999999999999</v>
      </c>
      <c r="D51" s="29">
        <f xml:space="preserve"> 0.085</f>
        <v>8.5000000000000006E-2</v>
      </c>
      <c r="E51" s="29">
        <f xml:space="preserve"> 0.145</f>
        <v>0.14499999999999999</v>
      </c>
      <c r="F51" s="29">
        <f xml:space="preserve"> 0.123</f>
        <v>0.123</v>
      </c>
      <c r="G51" s="29">
        <f xml:space="preserve"> 0.024</f>
        <v>2.4E-2</v>
      </c>
      <c r="H51" s="29">
        <f xml:space="preserve"> 0.065</f>
        <v>6.5000000000000002E-2</v>
      </c>
      <c r="I51" s="29">
        <f xml:space="preserve"> 0.014</f>
        <v>1.4E-2</v>
      </c>
      <c r="J51" s="29">
        <f>(J50+J52)/2</f>
        <v>6.3E-2</v>
      </c>
      <c r="K51" s="29">
        <f xml:space="preserve"> 0.009</f>
        <v>8.9999999999999993E-3</v>
      </c>
      <c r="L51" s="29">
        <f xml:space="preserve"> 0.013</f>
        <v>1.2999999999999999E-2</v>
      </c>
      <c r="M51" s="29">
        <f xml:space="preserve"> 0.005</f>
        <v>5.0000000000000001E-3</v>
      </c>
      <c r="N51" s="29">
        <v>8.9999999999999993E-3</v>
      </c>
      <c r="O51" s="29">
        <f t="shared" si="10"/>
        <v>2E-3</v>
      </c>
      <c r="P51" s="29">
        <v>5.9999999999999984E-3</v>
      </c>
      <c r="Q51" s="29">
        <v>4.0000000000000001E-3</v>
      </c>
      <c r="R51" s="29">
        <v>3.0000000000000001E-3</v>
      </c>
      <c r="S51" s="29">
        <v>2E-3</v>
      </c>
      <c r="T51" s="7"/>
      <c r="U51" s="30"/>
      <c r="V51" s="29"/>
      <c r="W51" s="29"/>
      <c r="Y51" s="60">
        <v>74</v>
      </c>
      <c r="Z51" s="2">
        <f t="shared" si="8"/>
        <v>6.0000000000000001E-3</v>
      </c>
      <c r="AA51" s="61">
        <f xml:space="preserve"> 0.039</f>
        <v>3.9E-2</v>
      </c>
      <c r="AB51" s="30">
        <f xml:space="preserve"> 0.019</f>
        <v>1.9E-2</v>
      </c>
      <c r="AC51" s="30">
        <v>5.6999999999999995E-2</v>
      </c>
      <c r="AD51" s="30">
        <f xml:space="preserve"> 0.014</f>
        <v>1.4E-2</v>
      </c>
      <c r="AE51" s="30">
        <f xml:space="preserve"> 0.015</f>
        <v>1.4999999999999999E-2</v>
      </c>
      <c r="AF51" s="30">
        <v>1.9E-2</v>
      </c>
      <c r="AG51" s="30">
        <f xml:space="preserve"> 0.011</f>
        <v>1.0999999999999999E-2</v>
      </c>
      <c r="AH51" s="30">
        <f xml:space="preserve"> 0.031</f>
        <v>3.1E-2</v>
      </c>
      <c r="AI51" s="30">
        <f xml:space="preserve"> 0.032</f>
        <v>3.2000000000000001E-2</v>
      </c>
      <c r="AJ51" s="30">
        <f xml:space="preserve"> 0.018</f>
        <v>1.7999999999999999E-2</v>
      </c>
      <c r="AK51" s="30">
        <v>4.2000000000000003E-2</v>
      </c>
      <c r="AL51" s="30">
        <f xml:space="preserve"> 0.009</f>
        <v>8.9999999999999993E-3</v>
      </c>
      <c r="AM51" s="30">
        <f xml:space="preserve"> 0.008</f>
        <v>8.0000000000000002E-3</v>
      </c>
      <c r="AN51" s="30">
        <v>3.3000000000000002E-2</v>
      </c>
      <c r="AO51" s="30">
        <f t="shared" si="9"/>
        <v>6.0000000000000001E-3</v>
      </c>
      <c r="AP51" s="30">
        <f xml:space="preserve"> 0.014</f>
        <v>1.4E-2</v>
      </c>
      <c r="AQ51" s="66">
        <v>1.7000000000000001E-2</v>
      </c>
      <c r="AS51" s="24">
        <v>37</v>
      </c>
      <c r="AT51" s="3">
        <v>6.7000000000000004E-2</v>
      </c>
    </row>
    <row r="52" spans="1:46">
      <c r="A52" s="24">
        <v>76</v>
      </c>
      <c r="B52" s="35">
        <v>0.41099999999999998</v>
      </c>
      <c r="C52" s="29">
        <f xml:space="preserve"> 0.244</f>
        <v>0.24399999999999999</v>
      </c>
      <c r="D52" s="29">
        <f xml:space="preserve"> 0.082</f>
        <v>8.2000000000000003E-2</v>
      </c>
      <c r="E52" s="29">
        <f xml:space="preserve"> 0.141</f>
        <v>0.14099999999999999</v>
      </c>
      <c r="F52" s="29">
        <f xml:space="preserve"> 0.108</f>
        <v>0.108</v>
      </c>
      <c r="G52" s="29">
        <f xml:space="preserve"> 0.02</f>
        <v>0.02</v>
      </c>
      <c r="H52" s="29">
        <f xml:space="preserve"> 0.058</f>
        <v>5.8000000000000003E-2</v>
      </c>
      <c r="I52" s="29">
        <f xml:space="preserve"> 0.012</f>
        <v>1.2E-2</v>
      </c>
      <c r="J52" s="29">
        <v>5.3999999999999999E-2</v>
      </c>
      <c r="K52" s="29">
        <f xml:space="preserve"> 0.008</f>
        <v>8.0000000000000002E-3</v>
      </c>
      <c r="L52" s="29">
        <f xml:space="preserve"> 0.012</f>
        <v>1.2E-2</v>
      </c>
      <c r="M52" s="29">
        <f xml:space="preserve"> 0.005</f>
        <v>5.0000000000000001E-3</v>
      </c>
      <c r="N52" s="29">
        <v>8.0000000000000002E-3</v>
      </c>
      <c r="O52" s="29">
        <f t="shared" si="10"/>
        <v>2E-3</v>
      </c>
      <c r="P52" s="29">
        <v>5.9999999999999984E-3</v>
      </c>
      <c r="Q52" s="29">
        <v>4.0000000000000001E-3</v>
      </c>
      <c r="R52" s="29">
        <v>3.0000000000000001E-3</v>
      </c>
      <c r="S52" s="29">
        <v>2E-3</v>
      </c>
      <c r="T52" s="7"/>
      <c r="U52" s="30"/>
      <c r="V52" s="29"/>
      <c r="W52" s="29"/>
      <c r="Y52" s="60">
        <v>76</v>
      </c>
      <c r="Z52" s="2">
        <f t="shared" si="8"/>
        <v>6.0000000000000001E-3</v>
      </c>
      <c r="AA52" s="61">
        <f xml:space="preserve"> 0.041</f>
        <v>4.1000000000000002E-2</v>
      </c>
      <c r="AB52" s="30">
        <f xml:space="preserve"> 0.019</f>
        <v>1.9E-2</v>
      </c>
      <c r="AC52" s="30">
        <v>5.6999999999999995E-2</v>
      </c>
      <c r="AD52" s="30">
        <f xml:space="preserve"> 0.013</f>
        <v>1.2999999999999999E-2</v>
      </c>
      <c r="AE52" s="30">
        <f xml:space="preserve"> 0.015</f>
        <v>1.4999999999999999E-2</v>
      </c>
      <c r="AF52" s="30">
        <v>1.7999999999999999E-2</v>
      </c>
      <c r="AG52" s="30">
        <f xml:space="preserve"> 0.01</f>
        <v>0.01</v>
      </c>
      <c r="AH52" s="30">
        <f xml:space="preserve"> 0.03</f>
        <v>0.03</v>
      </c>
      <c r="AI52" s="30">
        <f xml:space="preserve"> 0.032</f>
        <v>3.2000000000000001E-2</v>
      </c>
      <c r="AJ52" s="30">
        <f xml:space="preserve"> 0.018</f>
        <v>1.7999999999999999E-2</v>
      </c>
      <c r="AK52" s="30">
        <v>3.9E-2</v>
      </c>
      <c r="AL52" s="30">
        <f xml:space="preserve"> 0.01</f>
        <v>0.01</v>
      </c>
      <c r="AM52" s="30">
        <f xml:space="preserve"> 0.008</f>
        <v>8.0000000000000002E-3</v>
      </c>
      <c r="AN52" s="30">
        <v>3.3000000000000002E-2</v>
      </c>
      <c r="AO52" s="30">
        <f t="shared" si="9"/>
        <v>6.0000000000000001E-3</v>
      </c>
      <c r="AP52" s="30">
        <f xml:space="preserve"> 0.013</f>
        <v>1.2999999999999999E-2</v>
      </c>
      <c r="AQ52" s="66">
        <v>1.7000000000000001E-2</v>
      </c>
      <c r="AS52" s="24">
        <v>38</v>
      </c>
      <c r="AT52" s="3">
        <v>6.6000000000000003E-2</v>
      </c>
    </row>
    <row r="53" spans="1:46">
      <c r="A53" s="24">
        <v>78</v>
      </c>
      <c r="B53" s="35">
        <v>0.438</v>
      </c>
      <c r="C53" s="29">
        <f xml:space="preserve"> 0.278</f>
        <v>0.27800000000000002</v>
      </c>
      <c r="D53" s="29">
        <f xml:space="preserve"> 0.077</f>
        <v>7.6999999999999999E-2</v>
      </c>
      <c r="E53" s="29">
        <f xml:space="preserve"> 0.134</f>
        <v>0.13400000000000001</v>
      </c>
      <c r="F53" s="29">
        <f xml:space="preserve"> 0.094</f>
        <v>9.4E-2</v>
      </c>
      <c r="G53" s="29">
        <f xml:space="preserve"> 0.017</f>
        <v>1.7000000000000001E-2</v>
      </c>
      <c r="H53" s="29">
        <f xml:space="preserve"> 0.052</f>
        <v>5.1999999999999998E-2</v>
      </c>
      <c r="I53" s="29">
        <f xml:space="preserve"> 0.011</f>
        <v>1.0999999999999999E-2</v>
      </c>
      <c r="J53" s="29">
        <v>4.8000000000000001E-2</v>
      </c>
      <c r="K53" s="29">
        <f xml:space="preserve"> 0.008</f>
        <v>8.0000000000000002E-3</v>
      </c>
      <c r="L53" s="29">
        <f xml:space="preserve"> 0.011</f>
        <v>1.0999999999999999E-2</v>
      </c>
      <c r="M53" s="29">
        <f xml:space="preserve"> 0.004</f>
        <v>4.0000000000000001E-3</v>
      </c>
      <c r="N53" s="29">
        <v>7.0000000000000001E-3</v>
      </c>
      <c r="O53" s="29">
        <f t="shared" si="10"/>
        <v>2E-3</v>
      </c>
      <c r="P53" s="29">
        <v>5.000000000000001E-3</v>
      </c>
      <c r="Q53" s="29">
        <v>4.0000000000000001E-3</v>
      </c>
      <c r="R53" s="29">
        <v>2E-3</v>
      </c>
      <c r="S53" s="29">
        <v>2E-3</v>
      </c>
      <c r="T53" s="7"/>
      <c r="U53" s="30"/>
      <c r="V53" s="29"/>
      <c r="W53" s="29"/>
      <c r="Y53" s="60">
        <v>78</v>
      </c>
      <c r="Z53" s="2">
        <f t="shared" si="8"/>
        <v>6.0000000000000001E-3</v>
      </c>
      <c r="AA53" s="61">
        <f xml:space="preserve"> 0.041</f>
        <v>4.1000000000000002E-2</v>
      </c>
      <c r="AB53" s="30">
        <f xml:space="preserve"> 0.018</f>
        <v>1.7999999999999999E-2</v>
      </c>
      <c r="AC53" s="30">
        <v>5.3999999999999992E-2</v>
      </c>
      <c r="AD53" s="30">
        <f xml:space="preserve"> 0.013</f>
        <v>1.2999999999999999E-2</v>
      </c>
      <c r="AE53" s="30">
        <f xml:space="preserve"> 0.015</f>
        <v>1.4999999999999999E-2</v>
      </c>
      <c r="AF53" s="30">
        <v>1.9E-2</v>
      </c>
      <c r="AG53" s="30">
        <f xml:space="preserve"> 0.01</f>
        <v>0.01</v>
      </c>
      <c r="AH53" s="30">
        <f xml:space="preserve"> 0.029</f>
        <v>2.9000000000000001E-2</v>
      </c>
      <c r="AI53" s="30">
        <f xml:space="preserve"> 0.031</f>
        <v>3.1E-2</v>
      </c>
      <c r="AJ53" s="30">
        <f xml:space="preserve"> 0.017</f>
        <v>1.7000000000000001E-2</v>
      </c>
      <c r="AK53" s="30">
        <v>3.9E-2</v>
      </c>
      <c r="AL53" s="30">
        <f xml:space="preserve"> 0.009</f>
        <v>8.9999999999999993E-3</v>
      </c>
      <c r="AM53" s="30">
        <f xml:space="preserve"> 0.008</f>
        <v>8.0000000000000002E-3</v>
      </c>
      <c r="AN53" s="30">
        <v>0.03</v>
      </c>
      <c r="AO53" s="30">
        <f t="shared" si="9"/>
        <v>6.0000000000000001E-3</v>
      </c>
      <c r="AP53" s="30">
        <f xml:space="preserve"> 0.013</f>
        <v>1.2999999999999999E-2</v>
      </c>
      <c r="AQ53" s="66">
        <v>1.6E-2</v>
      </c>
      <c r="AS53" s="24">
        <v>39</v>
      </c>
      <c r="AT53" s="3">
        <v>6.6000000000000003E-2</v>
      </c>
    </row>
    <row r="54" spans="1:46">
      <c r="A54" s="24">
        <v>80</v>
      </c>
      <c r="B54" s="35">
        <v>0.46600000000000003</v>
      </c>
      <c r="C54" s="29">
        <f xml:space="preserve"> 0.308</f>
        <v>0.308</v>
      </c>
      <c r="D54" s="29">
        <f xml:space="preserve"> 0.071</f>
        <v>7.0999999999999994E-2</v>
      </c>
      <c r="E54" s="29">
        <f xml:space="preserve"> 0.126</f>
        <v>0.126</v>
      </c>
      <c r="F54" s="29">
        <f xml:space="preserve"> 0.082</f>
        <v>8.2000000000000003E-2</v>
      </c>
      <c r="G54" s="29">
        <f xml:space="preserve"> 0.015</f>
        <v>1.4999999999999999E-2</v>
      </c>
      <c r="H54" s="29">
        <f xml:space="preserve"> 0.047</f>
        <v>4.7E-2</v>
      </c>
      <c r="I54" s="29">
        <f xml:space="preserve"> 0.01</f>
        <v>0.01</v>
      </c>
      <c r="J54" s="29">
        <v>4.1000000000000002E-2</v>
      </c>
      <c r="K54" s="29">
        <f xml:space="preserve"> 0.007</f>
        <v>7.0000000000000001E-3</v>
      </c>
      <c r="L54" s="29">
        <f xml:space="preserve"> 0.01</f>
        <v>0.01</v>
      </c>
      <c r="M54" s="29">
        <f xml:space="preserve"> 0.004</f>
        <v>4.0000000000000001E-3</v>
      </c>
      <c r="N54" s="29">
        <v>7.0000000000000001E-3</v>
      </c>
      <c r="O54" s="29">
        <f t="shared" si="10"/>
        <v>2E-3</v>
      </c>
      <c r="P54" s="29">
        <v>5.000000000000001E-3</v>
      </c>
      <c r="Q54" s="29">
        <v>4.0000000000000001E-3</v>
      </c>
      <c r="R54" s="29">
        <v>2E-3</v>
      </c>
      <c r="S54" s="29">
        <v>2E-3</v>
      </c>
      <c r="T54" s="7"/>
      <c r="U54" s="30"/>
      <c r="V54" s="29"/>
      <c r="W54" s="29"/>
      <c r="Y54" s="60">
        <v>80</v>
      </c>
      <c r="Z54" s="2">
        <f t="shared" ref="Z54:Z63" si="11" xml:space="preserve"> 0.005</f>
        <v>5.0000000000000001E-3</v>
      </c>
      <c r="AA54" s="61">
        <f xml:space="preserve"> 0.032</f>
        <v>3.2000000000000001E-2</v>
      </c>
      <c r="AB54" s="30">
        <f xml:space="preserve"> 0.018</f>
        <v>1.7999999999999999E-2</v>
      </c>
      <c r="AC54" s="30">
        <v>5.3999999999999992E-2</v>
      </c>
      <c r="AD54" s="30">
        <f xml:space="preserve"> 0.013</f>
        <v>1.2999999999999999E-2</v>
      </c>
      <c r="AE54" s="30">
        <f xml:space="preserve"> 0.014</f>
        <v>1.4E-2</v>
      </c>
      <c r="AF54" s="30">
        <v>1.7999999999999999E-2</v>
      </c>
      <c r="AG54" s="30">
        <f xml:space="preserve"> 0.01</f>
        <v>0.01</v>
      </c>
      <c r="AH54" s="30">
        <f xml:space="preserve"> 0.028</f>
        <v>2.8000000000000001E-2</v>
      </c>
      <c r="AI54" s="30">
        <f xml:space="preserve"> 0.03</f>
        <v>0.03</v>
      </c>
      <c r="AJ54" s="30">
        <f xml:space="preserve"> 0.016</f>
        <v>1.6E-2</v>
      </c>
      <c r="AK54" s="30">
        <v>3.6000000000000004E-2</v>
      </c>
      <c r="AL54" s="30">
        <f xml:space="preserve"> 0.009</f>
        <v>8.9999999999999993E-3</v>
      </c>
      <c r="AM54" s="30">
        <f xml:space="preserve"> 0.008</f>
        <v>8.0000000000000002E-3</v>
      </c>
      <c r="AN54" s="30">
        <v>0.03</v>
      </c>
      <c r="AO54" s="30">
        <f t="shared" ref="AO54:AO63" si="12" xml:space="preserve"> 0.005</f>
        <v>5.0000000000000001E-3</v>
      </c>
      <c r="AP54" s="30">
        <f xml:space="preserve"> 0.012</f>
        <v>1.2E-2</v>
      </c>
      <c r="AQ54" s="66">
        <v>1.4999999999999999E-2</v>
      </c>
      <c r="AS54" s="24">
        <v>40</v>
      </c>
      <c r="AT54" s="3">
        <v>6.6000000000000003E-2</v>
      </c>
    </row>
    <row r="55" spans="1:46">
      <c r="A55" s="24">
        <v>82</v>
      </c>
      <c r="B55" s="35">
        <v>0.47799999999999998</v>
      </c>
      <c r="C55" s="29">
        <f xml:space="preserve"> 0.332</f>
        <v>0.33200000000000002</v>
      </c>
      <c r="D55" s="29">
        <f xml:space="preserve"> 0.065</f>
        <v>6.5000000000000002E-2</v>
      </c>
      <c r="E55" s="29">
        <f xml:space="preserve"> 0.116</f>
        <v>0.11600000000000001</v>
      </c>
      <c r="F55" s="29">
        <f xml:space="preserve"> 0.071</f>
        <v>7.0999999999999994E-2</v>
      </c>
      <c r="G55" s="29">
        <f xml:space="preserve"> 0.013</f>
        <v>1.2999999999999999E-2</v>
      </c>
      <c r="H55" s="29">
        <f xml:space="preserve"> 0.044</f>
        <v>4.3999999999999997E-2</v>
      </c>
      <c r="I55" s="29">
        <f xml:space="preserve"> 0.009</f>
        <v>8.9999999999999993E-3</v>
      </c>
      <c r="J55" s="29">
        <v>3.5999999999999997E-2</v>
      </c>
      <c r="K55" s="29">
        <f xml:space="preserve"> 0.007</f>
        <v>7.0000000000000001E-3</v>
      </c>
      <c r="L55" s="29">
        <f xml:space="preserve"> 0.01</f>
        <v>0.01</v>
      </c>
      <c r="M55" s="29">
        <f xml:space="preserve"> 0.004</f>
        <v>4.0000000000000001E-3</v>
      </c>
      <c r="N55" s="29">
        <v>7.0000000000000001E-3</v>
      </c>
      <c r="O55" s="29">
        <f t="shared" si="10"/>
        <v>2E-3</v>
      </c>
      <c r="P55" s="29">
        <v>5.000000000000001E-3</v>
      </c>
      <c r="Q55" s="29">
        <v>3.0000000000000001E-3</v>
      </c>
      <c r="R55" s="29">
        <v>2E-3</v>
      </c>
      <c r="S55" s="29">
        <v>2E-3</v>
      </c>
      <c r="T55" s="7"/>
      <c r="U55" s="30"/>
      <c r="V55" s="29"/>
      <c r="W55" s="29"/>
      <c r="Y55" s="60">
        <v>82</v>
      </c>
      <c r="Z55" s="2">
        <f t="shared" si="11"/>
        <v>5.0000000000000001E-3</v>
      </c>
      <c r="AA55" s="61">
        <f xml:space="preserve"> 0.032</f>
        <v>3.2000000000000001E-2</v>
      </c>
      <c r="AB55" s="30">
        <f xml:space="preserve"> 0.017</f>
        <v>1.7000000000000001E-2</v>
      </c>
      <c r="AC55" s="30">
        <v>5.1000000000000004E-2</v>
      </c>
      <c r="AD55" s="30">
        <f xml:space="preserve"> 0.013</f>
        <v>1.2999999999999999E-2</v>
      </c>
      <c r="AE55" s="30">
        <f xml:space="preserve"> 0.014</f>
        <v>1.4E-2</v>
      </c>
      <c r="AF55" s="30">
        <v>1.7000000000000001E-2</v>
      </c>
      <c r="AG55" s="30">
        <f xml:space="preserve"> 0.01</f>
        <v>0.01</v>
      </c>
      <c r="AH55" s="30">
        <f xml:space="preserve"> 0.027</f>
        <v>2.7E-2</v>
      </c>
      <c r="AI55" s="30">
        <f xml:space="preserve"> 0.029</f>
        <v>2.9000000000000001E-2</v>
      </c>
      <c r="AJ55" s="30">
        <f xml:space="preserve"> 0.016</f>
        <v>1.6E-2</v>
      </c>
      <c r="AK55" s="30">
        <v>3.9E-2</v>
      </c>
      <c r="AL55" s="30">
        <f xml:space="preserve"> 0.009</f>
        <v>8.9999999999999993E-3</v>
      </c>
      <c r="AM55" s="30">
        <f xml:space="preserve"> 0.007</f>
        <v>7.0000000000000001E-3</v>
      </c>
      <c r="AN55" s="30">
        <v>2.6999999999999996E-2</v>
      </c>
      <c r="AO55" s="30">
        <f t="shared" si="12"/>
        <v>5.0000000000000001E-3</v>
      </c>
      <c r="AP55" s="30">
        <f xml:space="preserve"> 0.013</f>
        <v>1.2999999999999999E-2</v>
      </c>
      <c r="AQ55" s="66">
        <v>1.4999999999999999E-2</v>
      </c>
      <c r="AS55" s="24">
        <v>41</v>
      </c>
      <c r="AT55" s="3">
        <v>6.6000000000000003E-2</v>
      </c>
    </row>
    <row r="56" spans="1:46">
      <c r="A56" s="24">
        <v>84</v>
      </c>
      <c r="B56" s="35">
        <v>0.48399999999999999</v>
      </c>
      <c r="C56" s="29">
        <f xml:space="preserve"> 0.348</f>
        <v>0.34799999999999998</v>
      </c>
      <c r="D56" s="29">
        <f xml:space="preserve"> 0.059</f>
        <v>5.8999999999999997E-2</v>
      </c>
      <c r="E56" s="29">
        <f xml:space="preserve"> 0.106</f>
        <v>0.106</v>
      </c>
      <c r="F56" s="29">
        <f xml:space="preserve"> 0.061</f>
        <v>6.0999999999999999E-2</v>
      </c>
      <c r="G56" s="29">
        <f xml:space="preserve"> 0.011</f>
        <v>1.0999999999999999E-2</v>
      </c>
      <c r="H56" s="29">
        <f xml:space="preserve"> 0.04</f>
        <v>0.04</v>
      </c>
      <c r="I56" s="29">
        <f xml:space="preserve"> 0.008</f>
        <v>8.0000000000000002E-3</v>
      </c>
      <c r="J56" s="29">
        <v>3.2000000000000001E-2</v>
      </c>
      <c r="K56" s="29">
        <f xml:space="preserve"> 0.006</f>
        <v>6.0000000000000001E-3</v>
      </c>
      <c r="L56" s="29">
        <f xml:space="preserve"> 0.009</f>
        <v>8.9999999999999993E-3</v>
      </c>
      <c r="M56" s="29">
        <f xml:space="preserve"> 0.004</f>
        <v>4.0000000000000001E-3</v>
      </c>
      <c r="N56" s="29">
        <v>6.0000000000000001E-3</v>
      </c>
      <c r="O56" s="29">
        <f t="shared" si="10"/>
        <v>2E-3</v>
      </c>
      <c r="P56" s="29">
        <v>4.0000000000000001E-3</v>
      </c>
      <c r="Q56" s="29">
        <v>3.0000000000000001E-3</v>
      </c>
      <c r="R56" s="29">
        <v>1E-3</v>
      </c>
      <c r="S56" s="29">
        <v>2E-3</v>
      </c>
      <c r="T56" s="7"/>
      <c r="U56" s="30"/>
      <c r="V56" s="29"/>
      <c r="W56" s="29"/>
      <c r="Y56" s="60">
        <v>84</v>
      </c>
      <c r="Z56" s="2">
        <f t="shared" si="11"/>
        <v>5.0000000000000001E-3</v>
      </c>
      <c r="AA56" s="61">
        <f xml:space="preserve"> 0.033</f>
        <v>3.3000000000000002E-2</v>
      </c>
      <c r="AB56" s="30">
        <f xml:space="preserve"> 0.017</f>
        <v>1.7000000000000001E-2</v>
      </c>
      <c r="AC56" s="30">
        <v>5.1000000000000004E-2</v>
      </c>
      <c r="AD56" s="30">
        <f xml:space="preserve"> 0.012</f>
        <v>1.2E-2</v>
      </c>
      <c r="AE56" s="30">
        <f xml:space="preserve"> 0.013</f>
        <v>1.2999999999999999E-2</v>
      </c>
      <c r="AF56" s="30">
        <v>1.6E-2</v>
      </c>
      <c r="AG56" s="30">
        <f xml:space="preserve"> 0.009</f>
        <v>8.9999999999999993E-3</v>
      </c>
      <c r="AH56" s="30">
        <f xml:space="preserve"> 0.026</f>
        <v>2.5999999999999999E-2</v>
      </c>
      <c r="AI56" s="30">
        <f xml:space="preserve"> 0.028</f>
        <v>2.8000000000000001E-2</v>
      </c>
      <c r="AJ56" s="30">
        <f xml:space="preserve"> 0.016</f>
        <v>1.6E-2</v>
      </c>
      <c r="AK56" s="30">
        <v>3.6000000000000004E-2</v>
      </c>
      <c r="AL56" s="30">
        <f xml:space="preserve"> 0.011</f>
        <v>1.0999999999999999E-2</v>
      </c>
      <c r="AM56" s="30">
        <f xml:space="preserve"> 0.008</f>
        <v>8.0000000000000002E-3</v>
      </c>
      <c r="AN56" s="30">
        <v>2.6999999999999996E-2</v>
      </c>
      <c r="AO56" s="30">
        <f t="shared" si="12"/>
        <v>5.0000000000000001E-3</v>
      </c>
      <c r="AP56" s="30">
        <f xml:space="preserve"> 0.012</f>
        <v>1.2E-2</v>
      </c>
      <c r="AQ56" s="66">
        <v>1.4E-2</v>
      </c>
      <c r="AS56" s="24">
        <v>42</v>
      </c>
      <c r="AT56" s="3">
        <v>6.5000000000000002E-2</v>
      </c>
    </row>
    <row r="57" spans="1:46">
      <c r="A57" s="24">
        <v>86</v>
      </c>
      <c r="B57" s="35">
        <v>0.48399999999999999</v>
      </c>
      <c r="C57" s="29">
        <f xml:space="preserve"> 0.356</f>
        <v>0.35599999999999998</v>
      </c>
      <c r="D57" s="29">
        <f xml:space="preserve"> 0.053</f>
        <v>5.2999999999999999E-2</v>
      </c>
      <c r="E57" s="29">
        <f xml:space="preserve"> 0.095</f>
        <v>9.5000000000000001E-2</v>
      </c>
      <c r="F57" s="29">
        <f xml:space="preserve"> 0.053</f>
        <v>5.2999999999999999E-2</v>
      </c>
      <c r="G57" s="29">
        <f xml:space="preserve"> 0.01</f>
        <v>0.01</v>
      </c>
      <c r="H57" s="29">
        <f xml:space="preserve"> 0.038</f>
        <v>3.7999999999999999E-2</v>
      </c>
      <c r="I57" s="29">
        <f xml:space="preserve"> 0.007</f>
        <v>7.0000000000000001E-3</v>
      </c>
      <c r="J57" s="29">
        <v>2.7E-2</v>
      </c>
      <c r="K57" s="29">
        <f xml:space="preserve"> 0.006</f>
        <v>6.0000000000000001E-3</v>
      </c>
      <c r="L57" s="29">
        <f xml:space="preserve"> 0.009</f>
        <v>8.9999999999999993E-3</v>
      </c>
      <c r="M57" s="29" t="s">
        <v>33</v>
      </c>
      <c r="N57" s="29">
        <v>5.0000000000000001E-3</v>
      </c>
      <c r="O57" s="29">
        <f xml:space="preserve"> 0.001</f>
        <v>1E-3</v>
      </c>
      <c r="P57" s="29">
        <v>4.0000000000000001E-3</v>
      </c>
      <c r="Q57" s="29">
        <v>3.0000000000000001E-3</v>
      </c>
      <c r="R57" s="29">
        <v>1E-3</v>
      </c>
      <c r="S57" s="29">
        <v>2E-3</v>
      </c>
      <c r="T57" s="7"/>
      <c r="U57" s="30"/>
      <c r="V57" s="29"/>
      <c r="W57" s="29"/>
      <c r="Y57" s="60">
        <v>86</v>
      </c>
      <c r="Z57" s="2">
        <f t="shared" si="11"/>
        <v>5.0000000000000001E-3</v>
      </c>
      <c r="AA57" s="61">
        <f xml:space="preserve"> 0.028</f>
        <v>2.8000000000000001E-2</v>
      </c>
      <c r="AB57" s="30">
        <f xml:space="preserve"> 0.016</f>
        <v>1.6E-2</v>
      </c>
      <c r="AC57" s="30">
        <v>4.8000000000000001E-2</v>
      </c>
      <c r="AD57" s="30">
        <f xml:space="preserve"> 0.012</f>
        <v>1.2E-2</v>
      </c>
      <c r="AE57" s="30">
        <f xml:space="preserve"> 0.013</f>
        <v>1.2999999999999999E-2</v>
      </c>
      <c r="AF57" s="30">
        <v>1.6E-2</v>
      </c>
      <c r="AG57" s="30">
        <f xml:space="preserve"> 0.009</f>
        <v>8.9999999999999993E-3</v>
      </c>
      <c r="AH57" s="30">
        <f xml:space="preserve"> 0.025</f>
        <v>2.5000000000000001E-2</v>
      </c>
      <c r="AI57" s="30">
        <f xml:space="preserve"> 0.028</f>
        <v>2.8000000000000001E-2</v>
      </c>
      <c r="AJ57" s="30">
        <f xml:space="preserve"> 0.016</f>
        <v>1.6E-2</v>
      </c>
      <c r="AK57" s="30">
        <v>3.3000000000000002E-2</v>
      </c>
      <c r="AL57" s="30">
        <f xml:space="preserve"> 0.009</f>
        <v>8.9999999999999993E-3</v>
      </c>
      <c r="AM57" s="30">
        <f xml:space="preserve"> 0.007</f>
        <v>7.0000000000000001E-3</v>
      </c>
      <c r="AN57" s="30">
        <v>2.6999999999999996E-2</v>
      </c>
      <c r="AO57" s="30">
        <f t="shared" si="12"/>
        <v>5.0000000000000001E-3</v>
      </c>
      <c r="AP57" s="30">
        <f xml:space="preserve"> 0.011</f>
        <v>1.0999999999999999E-2</v>
      </c>
      <c r="AQ57" s="66">
        <v>1.4E-2</v>
      </c>
      <c r="AS57" s="24">
        <v>43</v>
      </c>
      <c r="AT57" s="3">
        <v>6.5000000000000002E-2</v>
      </c>
    </row>
    <row r="58" spans="1:46">
      <c r="A58" s="24">
        <v>88</v>
      </c>
      <c r="B58" s="35">
        <v>0.47699999999999998</v>
      </c>
      <c r="C58" s="29">
        <f xml:space="preserve"> 0.356</f>
        <v>0.35599999999999998</v>
      </c>
      <c r="D58" s="29">
        <f xml:space="preserve"> 0.047</f>
        <v>4.7E-2</v>
      </c>
      <c r="E58" s="29">
        <f xml:space="preserve"> 0.086</f>
        <v>8.5999999999999993E-2</v>
      </c>
      <c r="F58" s="29">
        <f xml:space="preserve"> 0.046</f>
        <v>4.5999999999999999E-2</v>
      </c>
      <c r="G58" s="29">
        <f xml:space="preserve"> 0.008</f>
        <v>8.0000000000000002E-3</v>
      </c>
      <c r="H58" s="29">
        <f xml:space="preserve"> 0.035</f>
        <v>3.5000000000000003E-2</v>
      </c>
      <c r="I58" s="29">
        <f xml:space="preserve"> 0.007</f>
        <v>7.0000000000000001E-3</v>
      </c>
      <c r="J58" s="29">
        <v>2.4E-2</v>
      </c>
      <c r="K58" s="29">
        <f xml:space="preserve"> 0.006</f>
        <v>6.0000000000000001E-3</v>
      </c>
      <c r="L58" s="29">
        <f xml:space="preserve"> 0.008</f>
        <v>8.0000000000000002E-3</v>
      </c>
      <c r="M58" s="29"/>
      <c r="N58" s="29">
        <v>5.0000000000000001E-3</v>
      </c>
      <c r="O58" s="29">
        <f xml:space="preserve"> 0.001</f>
        <v>1E-3</v>
      </c>
      <c r="P58" s="29">
        <v>4.0000000000000001E-3</v>
      </c>
      <c r="Q58" s="29">
        <v>2E-3</v>
      </c>
      <c r="R58" s="29">
        <v>1E-3</v>
      </c>
      <c r="S58" s="29">
        <v>2E-3</v>
      </c>
      <c r="T58" s="7"/>
      <c r="U58" s="30"/>
      <c r="V58" s="29"/>
      <c r="W58" s="29"/>
      <c r="Y58" s="60">
        <v>88</v>
      </c>
      <c r="Z58" s="2">
        <f t="shared" si="11"/>
        <v>5.0000000000000001E-3</v>
      </c>
      <c r="AA58" s="61">
        <f xml:space="preserve"> 0.042</f>
        <v>4.2000000000000003E-2</v>
      </c>
      <c r="AB58" s="30">
        <f xml:space="preserve"> 0.016</f>
        <v>1.6E-2</v>
      </c>
      <c r="AC58" s="30">
        <v>4.8000000000000001E-2</v>
      </c>
      <c r="AD58" s="30">
        <f xml:space="preserve"> 0.012</f>
        <v>1.2E-2</v>
      </c>
      <c r="AE58" s="30">
        <f xml:space="preserve"> 0.013</f>
        <v>1.2999999999999999E-2</v>
      </c>
      <c r="AF58" s="30">
        <v>1.6E-2</v>
      </c>
      <c r="AG58" s="30">
        <f xml:space="preserve"> 0.009</f>
        <v>8.9999999999999993E-3</v>
      </c>
      <c r="AH58" s="30">
        <f xml:space="preserve"> 0.025</f>
        <v>2.5000000000000001E-2</v>
      </c>
      <c r="AI58" s="30">
        <f xml:space="preserve"> 0.026</f>
        <v>2.5999999999999999E-2</v>
      </c>
      <c r="AJ58" s="30">
        <f xml:space="preserve"> 0.015</f>
        <v>1.4999999999999999E-2</v>
      </c>
      <c r="AK58" s="30">
        <v>3.3000000000000002E-2</v>
      </c>
      <c r="AL58" s="30">
        <f xml:space="preserve"> 0.008</f>
        <v>8.0000000000000002E-3</v>
      </c>
      <c r="AM58" s="30">
        <f xml:space="preserve"> 0.007</f>
        <v>7.0000000000000001E-3</v>
      </c>
      <c r="AN58" s="30">
        <v>2.6999999999999996E-2</v>
      </c>
      <c r="AO58" s="30">
        <f t="shared" si="12"/>
        <v>5.0000000000000001E-3</v>
      </c>
      <c r="AP58" s="30">
        <f xml:space="preserve"> 0.011</f>
        <v>1.0999999999999999E-2</v>
      </c>
      <c r="AQ58" s="66">
        <v>1.4E-2</v>
      </c>
      <c r="AS58" s="24">
        <v>44</v>
      </c>
      <c r="AT58" s="3">
        <v>6.5000000000000002E-2</v>
      </c>
    </row>
    <row r="59" spans="1:46">
      <c r="A59" s="24">
        <v>90</v>
      </c>
      <c r="B59" s="35">
        <v>0.46700000000000003</v>
      </c>
      <c r="C59" s="29">
        <f xml:space="preserve"> 0.35</f>
        <v>0.35</v>
      </c>
      <c r="D59" s="29">
        <f xml:space="preserve"> 0.042</f>
        <v>4.2000000000000003E-2</v>
      </c>
      <c r="E59" s="29">
        <f xml:space="preserve"> 0.076</f>
        <v>7.5999999999999998E-2</v>
      </c>
      <c r="F59" s="29">
        <f xml:space="preserve"> 0.041</f>
        <v>4.1000000000000002E-2</v>
      </c>
      <c r="G59" s="29">
        <f xml:space="preserve"> 0.007</f>
        <v>7.0000000000000001E-3</v>
      </c>
      <c r="H59" s="29">
        <f xml:space="preserve"> 0.033</f>
        <v>3.3000000000000002E-2</v>
      </c>
      <c r="I59" s="29">
        <f xml:space="preserve"> 0.006</f>
        <v>6.0000000000000001E-3</v>
      </c>
      <c r="J59" s="29">
        <v>2.1999999999999999E-2</v>
      </c>
      <c r="K59" s="29">
        <f xml:space="preserve"> 0.005</f>
        <v>5.0000000000000001E-3</v>
      </c>
      <c r="L59" s="29">
        <f xml:space="preserve"> 0.008</f>
        <v>8.0000000000000002E-3</v>
      </c>
      <c r="M59" s="29"/>
      <c r="N59" s="29">
        <v>5.0000000000000001E-3</v>
      </c>
      <c r="O59" s="29">
        <f xml:space="preserve"> 0.001</f>
        <v>1E-3</v>
      </c>
      <c r="P59" s="29">
        <v>4.0000000000000001E-3</v>
      </c>
      <c r="Q59" s="29">
        <v>2E-3</v>
      </c>
      <c r="R59" s="29">
        <v>1E-3</v>
      </c>
      <c r="S59" s="29">
        <v>2E-3</v>
      </c>
      <c r="T59" s="7"/>
      <c r="U59" s="30"/>
      <c r="V59" s="29"/>
      <c r="W59" s="29"/>
      <c r="Y59" s="60">
        <v>90</v>
      </c>
      <c r="Z59" s="2">
        <f t="shared" si="11"/>
        <v>5.0000000000000001E-3</v>
      </c>
      <c r="AA59" s="61">
        <f xml:space="preserve"> 0.038</f>
        <v>3.7999999999999999E-2</v>
      </c>
      <c r="AB59" s="30">
        <f xml:space="preserve"> 0.016</f>
        <v>1.6E-2</v>
      </c>
      <c r="AC59" s="30">
        <v>4.8000000000000001E-2</v>
      </c>
      <c r="AD59" s="30">
        <f xml:space="preserve"> 0.011</f>
        <v>1.0999999999999999E-2</v>
      </c>
      <c r="AE59" s="30">
        <f xml:space="preserve"> 0.012</f>
        <v>1.2E-2</v>
      </c>
      <c r="AF59" s="30">
        <v>1.4999999999999999E-2</v>
      </c>
      <c r="AG59" s="30">
        <f xml:space="preserve"> 0.009</f>
        <v>8.9999999999999993E-3</v>
      </c>
      <c r="AH59" s="30">
        <f xml:space="preserve"> 0.024</f>
        <v>2.4E-2</v>
      </c>
      <c r="AI59" s="30">
        <f xml:space="preserve"> 0.026</f>
        <v>2.5999999999999999E-2</v>
      </c>
      <c r="AJ59" s="30">
        <f xml:space="preserve"> 0.014</f>
        <v>1.4E-2</v>
      </c>
      <c r="AK59" s="30">
        <v>3.3000000000000002E-2</v>
      </c>
      <c r="AL59" s="30">
        <f xml:space="preserve"> 0.008</f>
        <v>8.0000000000000002E-3</v>
      </c>
      <c r="AM59" s="30">
        <f xml:space="preserve"> 0.006</f>
        <v>6.0000000000000001E-3</v>
      </c>
      <c r="AN59" s="30">
        <v>2.6999999999999996E-2</v>
      </c>
      <c r="AO59" s="30">
        <f t="shared" si="12"/>
        <v>5.0000000000000001E-3</v>
      </c>
      <c r="AP59" s="30">
        <f xml:space="preserve"> 0.011</f>
        <v>1.0999999999999999E-2</v>
      </c>
      <c r="AQ59" s="66">
        <v>1.4E-2</v>
      </c>
      <c r="AS59" s="24">
        <v>45</v>
      </c>
      <c r="AT59" s="3">
        <v>6.5000000000000002E-2</v>
      </c>
    </row>
    <row r="60" spans="1:46">
      <c r="A60" s="24">
        <v>92</v>
      </c>
      <c r="B60" s="35">
        <v>0.44700000000000001</v>
      </c>
      <c r="C60" s="29">
        <f xml:space="preserve"> 0.338</f>
        <v>0.33800000000000002</v>
      </c>
      <c r="D60" s="29">
        <f xml:space="preserve"> 0.037</f>
        <v>3.6999999999999998E-2</v>
      </c>
      <c r="E60" s="29">
        <f xml:space="preserve"> 0.068</f>
        <v>6.8000000000000005E-2</v>
      </c>
      <c r="F60" s="29">
        <f xml:space="preserve"> 0.036</f>
        <v>3.5999999999999997E-2</v>
      </c>
      <c r="G60" s="29">
        <f xml:space="preserve"> 0.007</f>
        <v>7.0000000000000001E-3</v>
      </c>
      <c r="H60" s="29">
        <f xml:space="preserve"> 0.031</f>
        <v>3.1E-2</v>
      </c>
      <c r="I60" s="29">
        <f xml:space="preserve"> 0.006</f>
        <v>6.0000000000000001E-3</v>
      </c>
      <c r="J60" s="29">
        <v>0.02</v>
      </c>
      <c r="K60" s="29">
        <f xml:space="preserve"> 0.005</f>
        <v>5.0000000000000001E-3</v>
      </c>
      <c r="L60" s="29">
        <f xml:space="preserve"> 0.007</f>
        <v>7.0000000000000001E-3</v>
      </c>
      <c r="M60" s="29"/>
      <c r="N60" s="29">
        <v>4.0000000000000001E-3</v>
      </c>
      <c r="O60" s="29" t="s">
        <v>30</v>
      </c>
      <c r="P60" s="29">
        <v>4.0000000000000001E-3</v>
      </c>
      <c r="Q60" s="29">
        <v>2E-3</v>
      </c>
      <c r="R60" s="29">
        <v>1E-3</v>
      </c>
      <c r="S60" s="29">
        <v>2E-3</v>
      </c>
      <c r="T60" s="7"/>
      <c r="U60" s="30"/>
      <c r="V60" s="29"/>
      <c r="W60" s="29"/>
      <c r="Y60" s="60">
        <v>92</v>
      </c>
      <c r="Z60" s="2">
        <f t="shared" si="11"/>
        <v>5.0000000000000001E-3</v>
      </c>
      <c r="AA60" s="61">
        <f xml:space="preserve"> 0.036</f>
        <v>3.5999999999999997E-2</v>
      </c>
      <c r="AB60" s="30">
        <f xml:space="preserve"> 0.015</f>
        <v>1.4999999999999999E-2</v>
      </c>
      <c r="AC60" s="30">
        <v>4.4999999999999998E-2</v>
      </c>
      <c r="AD60" s="30">
        <f xml:space="preserve"> 0.011</f>
        <v>1.0999999999999999E-2</v>
      </c>
      <c r="AE60" s="30">
        <f xml:space="preserve"> 0.012</f>
        <v>1.2E-2</v>
      </c>
      <c r="AF60" s="30">
        <v>1.6E-2</v>
      </c>
      <c r="AG60" s="30">
        <f xml:space="preserve"> 0.008</f>
        <v>8.0000000000000002E-3</v>
      </c>
      <c r="AH60" s="30">
        <f xml:space="preserve"> 0.023</f>
        <v>2.3E-2</v>
      </c>
      <c r="AI60" s="30">
        <f xml:space="preserve"> 0.025</f>
        <v>2.5000000000000001E-2</v>
      </c>
      <c r="AJ60" s="30">
        <f xml:space="preserve"> 0.014</f>
        <v>1.4E-2</v>
      </c>
      <c r="AK60" s="30">
        <v>3.3000000000000002E-2</v>
      </c>
      <c r="AL60" s="30">
        <f xml:space="preserve"> 0.008</f>
        <v>8.0000000000000002E-3</v>
      </c>
      <c r="AM60" s="30">
        <f xml:space="preserve"> 0.007</f>
        <v>7.0000000000000001E-3</v>
      </c>
      <c r="AN60" s="30">
        <v>2.4E-2</v>
      </c>
      <c r="AO60" s="30">
        <f t="shared" si="12"/>
        <v>5.0000000000000001E-3</v>
      </c>
      <c r="AP60" s="30">
        <f xml:space="preserve"> 0.011</f>
        <v>1.0999999999999999E-2</v>
      </c>
      <c r="AQ60" s="66">
        <v>1.2999999999999999E-2</v>
      </c>
      <c r="AS60" s="24">
        <v>46</v>
      </c>
      <c r="AT60" s="3">
        <v>6.5000000000000002E-2</v>
      </c>
    </row>
    <row r="61" spans="1:46">
      <c r="A61" s="24">
        <v>94</v>
      </c>
      <c r="B61" s="35">
        <v>0.42899999999999999</v>
      </c>
      <c r="C61" s="29">
        <f xml:space="preserve"> 0.322</f>
        <v>0.32200000000000001</v>
      </c>
      <c r="D61" s="29">
        <f xml:space="preserve"> 0.033</f>
        <v>3.3000000000000002E-2</v>
      </c>
      <c r="E61" s="29">
        <f xml:space="preserve"> 0.06</f>
        <v>0.06</v>
      </c>
      <c r="F61" s="29">
        <f xml:space="preserve"> 0.032</f>
        <v>3.2000000000000001E-2</v>
      </c>
      <c r="G61" s="29">
        <f xml:space="preserve"> 0.006</f>
        <v>6.0000000000000001E-3</v>
      </c>
      <c r="H61" s="29">
        <f xml:space="preserve"> 0.029</f>
        <v>2.9000000000000001E-2</v>
      </c>
      <c r="I61" s="29">
        <f xml:space="preserve"> 0.005</f>
        <v>5.0000000000000001E-3</v>
      </c>
      <c r="J61" s="29">
        <v>1.7000000000000001E-2</v>
      </c>
      <c r="K61" s="29">
        <f xml:space="preserve"> 0.005</f>
        <v>5.0000000000000001E-3</v>
      </c>
      <c r="L61" s="29">
        <f xml:space="preserve"> 0.007</f>
        <v>7.0000000000000001E-3</v>
      </c>
      <c r="M61" s="29"/>
      <c r="N61" s="29">
        <v>4.0000000000000001E-3</v>
      </c>
      <c r="O61" s="29"/>
      <c r="P61" s="29">
        <v>2.9999999999999992E-3</v>
      </c>
      <c r="Q61" s="29">
        <v>2E-3</v>
      </c>
      <c r="R61" s="29">
        <v>1E-3</v>
      </c>
      <c r="S61" s="29">
        <v>2E-3</v>
      </c>
      <c r="T61" s="7"/>
      <c r="U61" s="30"/>
      <c r="V61" s="29"/>
      <c r="W61" s="29"/>
      <c r="Y61" s="60">
        <v>94</v>
      </c>
      <c r="Z61" s="2">
        <f t="shared" si="11"/>
        <v>5.0000000000000001E-3</v>
      </c>
      <c r="AA61" s="61">
        <f xml:space="preserve"> 0.034</f>
        <v>3.4000000000000002E-2</v>
      </c>
      <c r="AB61" s="30">
        <f xml:space="preserve"> 0.015</f>
        <v>1.4999999999999999E-2</v>
      </c>
      <c r="AC61" s="30">
        <v>4.4999999999999998E-2</v>
      </c>
      <c r="AD61" s="30">
        <f xml:space="preserve"> 0.011</f>
        <v>1.0999999999999999E-2</v>
      </c>
      <c r="AE61" s="30">
        <f xml:space="preserve"> 0.012</f>
        <v>1.2E-2</v>
      </c>
      <c r="AF61" s="30">
        <v>1.4999999999999999E-2</v>
      </c>
      <c r="AG61" s="30">
        <f xml:space="preserve"> 0.008</f>
        <v>8.0000000000000002E-3</v>
      </c>
      <c r="AH61" s="30">
        <f xml:space="preserve"> 0.023</f>
        <v>2.3E-2</v>
      </c>
      <c r="AI61" s="30">
        <f xml:space="preserve"> 0.024</f>
        <v>2.4E-2</v>
      </c>
      <c r="AJ61" s="30">
        <f xml:space="preserve"> 0.014</f>
        <v>1.4E-2</v>
      </c>
      <c r="AK61" s="30">
        <v>0.03</v>
      </c>
      <c r="AL61" s="30">
        <f xml:space="preserve"> 0.008</f>
        <v>8.0000000000000002E-3</v>
      </c>
      <c r="AM61" s="30">
        <f xml:space="preserve"> 0.006</f>
        <v>6.0000000000000001E-3</v>
      </c>
      <c r="AN61" s="30">
        <v>2.4E-2</v>
      </c>
      <c r="AO61" s="30">
        <f t="shared" si="12"/>
        <v>5.0000000000000001E-3</v>
      </c>
      <c r="AP61" s="30">
        <f xml:space="preserve"> 0.01</f>
        <v>0.01</v>
      </c>
      <c r="AQ61" s="66">
        <v>1.2E-2</v>
      </c>
      <c r="AS61" s="24">
        <v>47</v>
      </c>
      <c r="AT61" s="3">
        <v>6.5000000000000002E-2</v>
      </c>
    </row>
    <row r="62" spans="1:46">
      <c r="A62" s="24">
        <v>96</v>
      </c>
      <c r="B62" s="35">
        <v>0.41099999999999998</v>
      </c>
      <c r="C62" s="29">
        <f xml:space="preserve"> 0.302</f>
        <v>0.30199999999999999</v>
      </c>
      <c r="D62" s="29">
        <f xml:space="preserve"> 0.03</f>
        <v>0.03</v>
      </c>
      <c r="E62" s="29">
        <f xml:space="preserve"> 0.054</f>
        <v>5.3999999999999999E-2</v>
      </c>
      <c r="F62" s="29">
        <f xml:space="preserve"> 0.029</f>
        <v>2.9000000000000001E-2</v>
      </c>
      <c r="G62" s="29">
        <f xml:space="preserve"> 0.005</f>
        <v>5.0000000000000001E-3</v>
      </c>
      <c r="H62" s="29">
        <f xml:space="preserve"> 0.028</f>
        <v>2.8000000000000001E-2</v>
      </c>
      <c r="I62" s="29">
        <f xml:space="preserve"> 0.005</f>
        <v>5.0000000000000001E-3</v>
      </c>
      <c r="J62" s="29">
        <v>1.6E-2</v>
      </c>
      <c r="K62" s="29">
        <f xml:space="preserve"> 0.005</f>
        <v>5.0000000000000001E-3</v>
      </c>
      <c r="L62" s="29">
        <f xml:space="preserve"> 0.006</f>
        <v>6.0000000000000001E-3</v>
      </c>
      <c r="M62" s="29"/>
      <c r="N62" s="29">
        <v>4.0000000000000001E-3</v>
      </c>
      <c r="O62" s="29"/>
      <c r="P62" s="29">
        <v>4.0000000000000001E-3</v>
      </c>
      <c r="Q62" s="29">
        <v>2E-3</v>
      </c>
      <c r="R62" s="29">
        <v>1E-3</v>
      </c>
      <c r="S62" s="29">
        <v>2E-3</v>
      </c>
      <c r="T62" s="7"/>
      <c r="U62" s="30"/>
      <c r="V62" s="29"/>
      <c r="W62" s="29"/>
      <c r="Y62" s="60">
        <v>96</v>
      </c>
      <c r="Z62" s="2">
        <f t="shared" si="11"/>
        <v>5.0000000000000001E-3</v>
      </c>
      <c r="AA62" s="61">
        <f xml:space="preserve"> 0.033</f>
        <v>3.3000000000000002E-2</v>
      </c>
      <c r="AB62" s="30">
        <f xml:space="preserve"> 0.014</f>
        <v>1.4E-2</v>
      </c>
      <c r="AC62" s="30">
        <v>4.2000000000000003E-2</v>
      </c>
      <c r="AD62" s="30">
        <f xml:space="preserve"> 0.011</f>
        <v>1.0999999999999999E-2</v>
      </c>
      <c r="AE62" s="30">
        <f xml:space="preserve"> 0.011</f>
        <v>1.0999999999999999E-2</v>
      </c>
      <c r="AF62" s="30">
        <v>1.4E-2</v>
      </c>
      <c r="AG62" s="30">
        <f xml:space="preserve"> 0.008</f>
        <v>8.0000000000000002E-3</v>
      </c>
      <c r="AH62" s="30">
        <f xml:space="preserve"> 0.022</f>
        <v>2.1999999999999999E-2</v>
      </c>
      <c r="AI62" s="30">
        <f xml:space="preserve"> 0.024</f>
        <v>2.4E-2</v>
      </c>
      <c r="AJ62" s="30">
        <f xml:space="preserve"> 0.013</f>
        <v>1.2999999999999999E-2</v>
      </c>
      <c r="AK62" s="30">
        <v>0.03</v>
      </c>
      <c r="AL62" s="30">
        <f xml:space="preserve"> 0.007</f>
        <v>7.0000000000000001E-3</v>
      </c>
      <c r="AM62" s="30">
        <f xml:space="preserve"> 0.006</f>
        <v>6.0000000000000001E-3</v>
      </c>
      <c r="AN62" s="30">
        <v>2.4E-2</v>
      </c>
      <c r="AO62" s="30">
        <f t="shared" si="12"/>
        <v>5.0000000000000001E-3</v>
      </c>
      <c r="AP62" s="30">
        <f xml:space="preserve"> 0.01</f>
        <v>0.01</v>
      </c>
      <c r="AQ62" s="66">
        <v>1.2E-2</v>
      </c>
      <c r="AS62" s="24">
        <v>48</v>
      </c>
      <c r="AT62" s="3">
        <v>6.4000000000000001E-2</v>
      </c>
    </row>
    <row r="63" spans="1:46">
      <c r="A63" s="24">
        <v>98</v>
      </c>
      <c r="B63" s="35">
        <v>0.39200000000000002</v>
      </c>
      <c r="C63" s="29">
        <f xml:space="preserve"> 0.281</f>
        <v>0.28100000000000003</v>
      </c>
      <c r="D63" s="29">
        <f xml:space="preserve"> 0.026</f>
        <v>2.5999999999999999E-2</v>
      </c>
      <c r="E63" s="29">
        <f xml:space="preserve"> 0.048</f>
        <v>4.8000000000000001E-2</v>
      </c>
      <c r="F63" s="29">
        <f xml:space="preserve"> 0.026</f>
        <v>2.5999999999999999E-2</v>
      </c>
      <c r="G63" s="29">
        <f xml:space="preserve"> 0.005</f>
        <v>5.0000000000000001E-3</v>
      </c>
      <c r="H63" s="29">
        <f xml:space="preserve"> 0.026</f>
        <v>2.5999999999999999E-2</v>
      </c>
      <c r="I63" s="29">
        <f xml:space="preserve"> 0.005</f>
        <v>5.0000000000000001E-3</v>
      </c>
      <c r="J63" s="29">
        <f>(J62+J64)/2</f>
        <v>1.4E-2</v>
      </c>
      <c r="K63" s="29">
        <f xml:space="preserve"> 0.005</f>
        <v>5.0000000000000001E-3</v>
      </c>
      <c r="L63" s="29">
        <f xml:space="preserve"> 0.006</f>
        <v>6.0000000000000001E-3</v>
      </c>
      <c r="M63" s="29"/>
      <c r="N63" s="29">
        <v>4.0000000000000001E-3</v>
      </c>
      <c r="O63" s="29"/>
      <c r="P63" s="29">
        <v>2.9999999999999992E-3</v>
      </c>
      <c r="Q63" s="29">
        <v>1E-3</v>
      </c>
      <c r="R63" s="29">
        <v>0</v>
      </c>
      <c r="S63" s="29">
        <v>1E-3</v>
      </c>
      <c r="T63" s="7"/>
      <c r="U63" s="30"/>
      <c r="V63" s="29"/>
      <c r="W63" s="29"/>
      <c r="Y63" s="60">
        <v>98</v>
      </c>
      <c r="Z63" s="2">
        <f t="shared" si="11"/>
        <v>5.0000000000000001E-3</v>
      </c>
      <c r="AA63" s="61">
        <f xml:space="preserve"> 0.03</f>
        <v>0.03</v>
      </c>
      <c r="AB63" s="30">
        <f xml:space="preserve"> 0.014</f>
        <v>1.4E-2</v>
      </c>
      <c r="AC63" s="30">
        <v>4.2000000000000003E-2</v>
      </c>
      <c r="AD63" s="30">
        <f xml:space="preserve"> 0.011</f>
        <v>1.0999999999999999E-2</v>
      </c>
      <c r="AE63" s="30">
        <f xml:space="preserve"> 0.011</f>
        <v>1.0999999999999999E-2</v>
      </c>
      <c r="AF63" s="30">
        <v>1.4E-2</v>
      </c>
      <c r="AG63" s="30">
        <f t="shared" ref="AG63:AG68" si="13" xml:space="preserve"> 0.007</f>
        <v>7.0000000000000001E-3</v>
      </c>
      <c r="AH63" s="30">
        <f xml:space="preserve"> 0.021</f>
        <v>2.1000000000000001E-2</v>
      </c>
      <c r="AI63" s="30">
        <f xml:space="preserve"> 0.023</f>
        <v>2.3E-2</v>
      </c>
      <c r="AJ63" s="30">
        <f xml:space="preserve"> 0.013</f>
        <v>1.2999999999999999E-2</v>
      </c>
      <c r="AK63" s="30">
        <v>0.03</v>
      </c>
      <c r="AL63" s="30">
        <f xml:space="preserve"> 0.007</f>
        <v>7.0000000000000001E-3</v>
      </c>
      <c r="AM63" s="30">
        <f xml:space="preserve"> 0.006</f>
        <v>6.0000000000000001E-3</v>
      </c>
      <c r="AN63" s="30">
        <v>2.1000000000000001E-2</v>
      </c>
      <c r="AO63" s="30">
        <f t="shared" si="12"/>
        <v>5.0000000000000001E-3</v>
      </c>
      <c r="AP63" s="30">
        <f xml:space="preserve"> 0.01</f>
        <v>0.01</v>
      </c>
      <c r="AQ63" s="66">
        <v>1.0999999999999999E-2</v>
      </c>
      <c r="AS63" s="24">
        <v>49</v>
      </c>
      <c r="AT63" s="3">
        <v>6.4000000000000001E-2</v>
      </c>
    </row>
    <row r="64" spans="1:46">
      <c r="A64" s="24">
        <v>100</v>
      </c>
      <c r="B64" s="35">
        <v>0.372</v>
      </c>
      <c r="C64" s="29">
        <f xml:space="preserve"> 0.258</f>
        <v>0.25800000000000001</v>
      </c>
      <c r="D64" s="29">
        <f xml:space="preserve"> 0.023</f>
        <v>2.3E-2</v>
      </c>
      <c r="E64" s="29">
        <f xml:space="preserve"> 0.043</f>
        <v>4.2999999999999997E-2</v>
      </c>
      <c r="F64" s="29">
        <f xml:space="preserve"> 0.024</f>
        <v>2.4E-2</v>
      </c>
      <c r="G64" s="29">
        <f xml:space="preserve"> 0.005</f>
        <v>5.0000000000000001E-3</v>
      </c>
      <c r="H64" s="29">
        <f xml:space="preserve"> 0.025</f>
        <v>2.5000000000000001E-2</v>
      </c>
      <c r="I64" s="29">
        <f xml:space="preserve"> 0.005</f>
        <v>5.0000000000000001E-3</v>
      </c>
      <c r="J64" s="29">
        <v>1.2E-2</v>
      </c>
      <c r="K64" s="29">
        <f t="shared" ref="K64:K69" si="14" xml:space="preserve"> 0.004</f>
        <v>4.0000000000000001E-3</v>
      </c>
      <c r="L64" s="29">
        <f xml:space="preserve"> 0.006</f>
        <v>6.0000000000000001E-3</v>
      </c>
      <c r="M64" s="29"/>
      <c r="N64" s="29">
        <v>4.0000000000000001E-3</v>
      </c>
      <c r="O64" s="29"/>
      <c r="P64" s="29">
        <v>2.9999999999999992E-3</v>
      </c>
      <c r="Q64" s="29">
        <v>2E-3</v>
      </c>
      <c r="R64" s="29">
        <v>0</v>
      </c>
      <c r="S64" s="29">
        <v>1E-3</v>
      </c>
      <c r="T64" s="7"/>
      <c r="U64" s="30"/>
      <c r="V64" s="29"/>
      <c r="W64" s="29"/>
      <c r="Y64" s="60">
        <v>100</v>
      </c>
      <c r="Z64" s="2">
        <f t="shared" ref="Z64:Z71" si="15" xml:space="preserve"> 0.004</f>
        <v>4.0000000000000001E-3</v>
      </c>
      <c r="AA64" s="61">
        <f xml:space="preserve"> 0.028</f>
        <v>2.8000000000000001E-2</v>
      </c>
      <c r="AB64" s="30">
        <f xml:space="preserve"> 0.014</f>
        <v>1.4E-2</v>
      </c>
      <c r="AC64" s="30">
        <v>4.2000000000000003E-2</v>
      </c>
      <c r="AD64" s="30">
        <f xml:space="preserve"> 0.01</f>
        <v>0.01</v>
      </c>
      <c r="AE64" s="30">
        <f xml:space="preserve"> 0.011</f>
        <v>1.0999999999999999E-2</v>
      </c>
      <c r="AF64" s="30">
        <v>1.4E-2</v>
      </c>
      <c r="AG64" s="30">
        <f t="shared" si="13"/>
        <v>7.0000000000000001E-3</v>
      </c>
      <c r="AH64" s="30">
        <f xml:space="preserve"> 0.021</f>
        <v>2.1000000000000001E-2</v>
      </c>
      <c r="AI64" s="30">
        <f xml:space="preserve"> 0.022</f>
        <v>2.1999999999999999E-2</v>
      </c>
      <c r="AJ64" s="30">
        <f xml:space="preserve"> 0.012</f>
        <v>1.2E-2</v>
      </c>
      <c r="AK64" s="30">
        <v>2.6999999999999996E-2</v>
      </c>
      <c r="AL64" s="30">
        <f xml:space="preserve"> 0.007</f>
        <v>7.0000000000000001E-3</v>
      </c>
      <c r="AM64" s="30">
        <f xml:space="preserve"> 0.006</f>
        <v>6.0000000000000001E-3</v>
      </c>
      <c r="AN64" s="30">
        <v>2.1000000000000001E-2</v>
      </c>
      <c r="AO64" s="30">
        <f t="shared" ref="AO64:AO71" si="16" xml:space="preserve"> 0.004</f>
        <v>4.0000000000000001E-3</v>
      </c>
      <c r="AP64" s="30">
        <f xml:space="preserve"> 0.009</f>
        <v>8.9999999999999993E-3</v>
      </c>
      <c r="AQ64" s="66">
        <v>0.01</v>
      </c>
      <c r="AS64" s="24">
        <v>50</v>
      </c>
      <c r="AT64" s="3">
        <v>6.4000000000000001E-2</v>
      </c>
    </row>
    <row r="65" spans="1:46">
      <c r="A65" s="24">
        <v>102</v>
      </c>
      <c r="B65" s="35">
        <v>0.35</v>
      </c>
      <c r="C65" s="29">
        <f xml:space="preserve"> 0.237</f>
        <v>0.23699999999999999</v>
      </c>
      <c r="D65" s="29">
        <f xml:space="preserve"> 0.021</f>
        <v>2.1000000000000001E-2</v>
      </c>
      <c r="E65" s="29">
        <f xml:space="preserve"> 0.038</f>
        <v>3.7999999999999999E-2</v>
      </c>
      <c r="F65" s="29">
        <f xml:space="preserve"> 0.022</f>
        <v>2.1999999999999999E-2</v>
      </c>
      <c r="G65" s="29">
        <f xml:space="preserve"> 0.004</f>
        <v>4.0000000000000001E-3</v>
      </c>
      <c r="H65" s="29">
        <f xml:space="preserve"> 0.023</f>
        <v>2.3E-2</v>
      </c>
      <c r="I65" s="29">
        <f t="shared" ref="I65:I70" si="17" xml:space="preserve"> 0.004</f>
        <v>4.0000000000000001E-3</v>
      </c>
      <c r="J65" s="29">
        <v>0.01</v>
      </c>
      <c r="K65" s="29">
        <f t="shared" si="14"/>
        <v>4.0000000000000001E-3</v>
      </c>
      <c r="L65" s="29">
        <f xml:space="preserve"> 0.006</f>
        <v>6.0000000000000001E-3</v>
      </c>
      <c r="M65" s="29"/>
      <c r="N65" s="29">
        <v>3.0000000000000001E-3</v>
      </c>
      <c r="O65" s="29"/>
      <c r="P65" s="29">
        <v>2E-3</v>
      </c>
      <c r="Q65" s="29">
        <v>1E-3</v>
      </c>
      <c r="R65" s="29">
        <v>0</v>
      </c>
      <c r="S65" s="29">
        <v>0</v>
      </c>
      <c r="T65" s="7"/>
      <c r="U65" s="30"/>
      <c r="V65" s="29"/>
      <c r="W65" s="29"/>
      <c r="Y65" s="60">
        <v>102</v>
      </c>
      <c r="Z65" s="2">
        <f t="shared" si="15"/>
        <v>4.0000000000000001E-3</v>
      </c>
      <c r="AA65" s="61">
        <f xml:space="preserve"> 0.033</f>
        <v>3.3000000000000002E-2</v>
      </c>
      <c r="AB65" s="30">
        <f xml:space="preserve"> 0.014</f>
        <v>1.4E-2</v>
      </c>
      <c r="AC65" s="30">
        <v>4.2000000000000003E-2</v>
      </c>
      <c r="AD65" s="30">
        <f xml:space="preserve"> 0.01</f>
        <v>0.01</v>
      </c>
      <c r="AE65" s="30">
        <f xml:space="preserve"> 0.01</f>
        <v>0.01</v>
      </c>
      <c r="AF65" s="30">
        <v>1.2999999999999999E-2</v>
      </c>
      <c r="AG65" s="30">
        <f t="shared" si="13"/>
        <v>7.0000000000000001E-3</v>
      </c>
      <c r="AH65" s="30">
        <f xml:space="preserve"> 0.02</f>
        <v>0.02</v>
      </c>
      <c r="AI65" s="30">
        <f xml:space="preserve"> 0.022</f>
        <v>2.1999999999999999E-2</v>
      </c>
      <c r="AJ65" s="30">
        <f xml:space="preserve"> 0.012</f>
        <v>1.2E-2</v>
      </c>
      <c r="AK65" s="30">
        <v>2.6999999999999996E-2</v>
      </c>
      <c r="AL65" s="30">
        <f xml:space="preserve"> 0.008</f>
        <v>8.0000000000000002E-3</v>
      </c>
      <c r="AM65" s="30">
        <f xml:space="preserve"> 0.006</f>
        <v>6.0000000000000001E-3</v>
      </c>
      <c r="AN65" s="30">
        <v>2.1000000000000001E-2</v>
      </c>
      <c r="AO65" s="30">
        <f t="shared" si="16"/>
        <v>4.0000000000000001E-3</v>
      </c>
      <c r="AP65" s="30">
        <f xml:space="preserve"> 0.009</f>
        <v>8.9999999999999993E-3</v>
      </c>
      <c r="AQ65" s="66">
        <v>1.0999999999999999E-2</v>
      </c>
      <c r="AS65" s="24">
        <v>51</v>
      </c>
      <c r="AT65" s="3">
        <v>6.4000000000000001E-2</v>
      </c>
    </row>
    <row r="66" spans="1:46">
      <c r="A66" s="24">
        <v>104</v>
      </c>
      <c r="B66" s="35">
        <v>0.32100000000000001</v>
      </c>
      <c r="C66" s="29">
        <f xml:space="preserve"> 0.215</f>
        <v>0.215</v>
      </c>
      <c r="D66" s="29">
        <f xml:space="preserve"> 0.019</f>
        <v>1.9E-2</v>
      </c>
      <c r="E66" s="29">
        <f xml:space="preserve"> 0.035</f>
        <v>3.5000000000000003E-2</v>
      </c>
      <c r="F66" s="29">
        <f xml:space="preserve"> 0.02</f>
        <v>0.02</v>
      </c>
      <c r="G66" s="29">
        <f xml:space="preserve"> 0.004</f>
        <v>4.0000000000000001E-3</v>
      </c>
      <c r="H66" s="29">
        <f xml:space="preserve"> 0.022</f>
        <v>2.1999999999999999E-2</v>
      </c>
      <c r="I66" s="29">
        <f t="shared" si="17"/>
        <v>4.0000000000000001E-3</v>
      </c>
      <c r="J66" s="29">
        <v>8.9999999999999993E-3</v>
      </c>
      <c r="K66" s="29">
        <f t="shared" si="14"/>
        <v>4.0000000000000001E-3</v>
      </c>
      <c r="L66" s="29">
        <f xml:space="preserve"> 0.005</f>
        <v>5.0000000000000001E-3</v>
      </c>
      <c r="M66" s="29"/>
      <c r="N66" s="29">
        <v>3.0000000000000001E-3</v>
      </c>
      <c r="O66" s="29"/>
      <c r="P66" s="29">
        <v>2E-3</v>
      </c>
      <c r="Q66" s="29">
        <v>1E-3</v>
      </c>
      <c r="R66" s="29">
        <v>0</v>
      </c>
      <c r="S66" s="29">
        <v>0</v>
      </c>
      <c r="T66" s="7"/>
      <c r="U66" s="30"/>
      <c r="V66" s="29"/>
      <c r="W66" s="29"/>
      <c r="Y66" s="60">
        <v>104</v>
      </c>
      <c r="Z66" s="2">
        <f t="shared" si="15"/>
        <v>4.0000000000000001E-3</v>
      </c>
      <c r="AA66" s="61">
        <f xml:space="preserve"> 0.033</f>
        <v>3.3000000000000002E-2</v>
      </c>
      <c r="AB66" s="30">
        <f xml:space="preserve"> 0.013</f>
        <v>1.2999999999999999E-2</v>
      </c>
      <c r="AC66" s="30">
        <v>3.9E-2</v>
      </c>
      <c r="AD66" s="30">
        <f xml:space="preserve"> 0.01</f>
        <v>0.01</v>
      </c>
      <c r="AE66" s="30">
        <f xml:space="preserve"> 0.01</f>
        <v>0.01</v>
      </c>
      <c r="AF66" s="30">
        <v>1.2E-2</v>
      </c>
      <c r="AG66" s="30">
        <f t="shared" si="13"/>
        <v>7.0000000000000001E-3</v>
      </c>
      <c r="AH66" s="30">
        <f xml:space="preserve"> 0.021</f>
        <v>2.1000000000000001E-2</v>
      </c>
      <c r="AI66" s="30">
        <f xml:space="preserve"> 0.021</f>
        <v>2.1000000000000001E-2</v>
      </c>
      <c r="AJ66" s="30">
        <f xml:space="preserve"> 0.011</f>
        <v>1.0999999999999999E-2</v>
      </c>
      <c r="AK66" s="30">
        <v>2.6999999999999996E-2</v>
      </c>
      <c r="AL66" s="30">
        <f xml:space="preserve"> 0.006</f>
        <v>6.0000000000000001E-3</v>
      </c>
      <c r="AM66" s="30">
        <f xml:space="preserve"> 0.005</f>
        <v>5.0000000000000001E-3</v>
      </c>
      <c r="AN66" s="30">
        <v>2.1000000000000001E-2</v>
      </c>
      <c r="AO66" s="30">
        <f t="shared" si="16"/>
        <v>4.0000000000000001E-3</v>
      </c>
      <c r="AP66" s="30">
        <f xml:space="preserve"> 0.009</f>
        <v>8.9999999999999993E-3</v>
      </c>
      <c r="AQ66" s="66">
        <v>1.0999999999999999E-2</v>
      </c>
      <c r="AS66" s="24">
        <v>52</v>
      </c>
      <c r="AT66" s="3">
        <v>6.3E-2</v>
      </c>
    </row>
    <row r="67" spans="1:46">
      <c r="A67" s="24">
        <v>106</v>
      </c>
      <c r="B67" s="35">
        <v>0.30099999999999999</v>
      </c>
      <c r="C67" s="29">
        <f xml:space="preserve"> 0.195</f>
        <v>0.19500000000000001</v>
      </c>
      <c r="D67" s="29">
        <f xml:space="preserve"> 0.017</f>
        <v>1.7000000000000001E-2</v>
      </c>
      <c r="E67" s="30">
        <f xml:space="preserve"> 0.031</f>
        <v>3.1E-2</v>
      </c>
      <c r="F67" s="29">
        <f xml:space="preserve"> 0.018</f>
        <v>1.7999999999999999E-2</v>
      </c>
      <c r="G67" s="29">
        <f xml:space="preserve"> 0.004</f>
        <v>4.0000000000000001E-3</v>
      </c>
      <c r="H67" s="29">
        <f xml:space="preserve"> 0.021</f>
        <v>2.1000000000000001E-2</v>
      </c>
      <c r="I67" s="30">
        <f t="shared" si="17"/>
        <v>4.0000000000000001E-3</v>
      </c>
      <c r="J67" s="29">
        <v>8.9999999999999993E-3</v>
      </c>
      <c r="K67" s="29">
        <f t="shared" si="14"/>
        <v>4.0000000000000001E-3</v>
      </c>
      <c r="L67" s="29">
        <f xml:space="preserve"> 0.005</f>
        <v>5.0000000000000001E-3</v>
      </c>
      <c r="M67" s="30"/>
      <c r="N67" s="29">
        <v>3.0000000000000001E-3</v>
      </c>
      <c r="O67" s="30"/>
      <c r="P67" s="30">
        <v>0</v>
      </c>
      <c r="Q67" s="29">
        <v>1E-3</v>
      </c>
      <c r="R67" s="29"/>
      <c r="S67" s="29">
        <v>0</v>
      </c>
      <c r="T67" s="3"/>
      <c r="U67" s="30"/>
      <c r="V67" s="29"/>
      <c r="Y67" s="60">
        <v>106</v>
      </c>
      <c r="Z67" s="2">
        <f t="shared" si="15"/>
        <v>4.0000000000000001E-3</v>
      </c>
      <c r="AA67" s="61">
        <f xml:space="preserve"> 0.029</f>
        <v>2.9000000000000001E-2</v>
      </c>
      <c r="AB67" s="30">
        <f xml:space="preserve"> 0.013</f>
        <v>1.2999999999999999E-2</v>
      </c>
      <c r="AC67" s="30">
        <v>3.9E-2</v>
      </c>
      <c r="AD67" s="30">
        <f xml:space="preserve"> 0.01</f>
        <v>0.01</v>
      </c>
      <c r="AE67" s="30">
        <f xml:space="preserve"> 0.01</f>
        <v>0.01</v>
      </c>
      <c r="AF67" s="30">
        <v>1.2999999999999999E-2</v>
      </c>
      <c r="AG67" s="30">
        <f t="shared" si="13"/>
        <v>7.0000000000000001E-3</v>
      </c>
      <c r="AH67" s="30">
        <f xml:space="preserve"> 0.019</f>
        <v>1.9E-2</v>
      </c>
      <c r="AI67" s="30">
        <f xml:space="preserve"> 0.021</f>
        <v>2.1000000000000001E-2</v>
      </c>
      <c r="AJ67" s="30">
        <f xml:space="preserve"> 0.011</f>
        <v>1.0999999999999999E-2</v>
      </c>
      <c r="AK67" s="30">
        <v>2.6999999999999996E-2</v>
      </c>
      <c r="AL67" s="30">
        <f xml:space="preserve"> 0.006</f>
        <v>6.0000000000000001E-3</v>
      </c>
      <c r="AM67" s="30">
        <f xml:space="preserve"> 0.006</f>
        <v>6.0000000000000001E-3</v>
      </c>
      <c r="AN67" s="30">
        <v>1.8000000000000002E-2</v>
      </c>
      <c r="AO67" s="30">
        <f t="shared" si="16"/>
        <v>4.0000000000000001E-3</v>
      </c>
      <c r="AP67" s="30">
        <f xml:space="preserve"> 0.009</f>
        <v>8.9999999999999993E-3</v>
      </c>
      <c r="AQ67" s="66">
        <v>0.01</v>
      </c>
      <c r="AS67" s="24">
        <v>53</v>
      </c>
      <c r="AT67" s="3">
        <v>6.3E-2</v>
      </c>
    </row>
    <row r="68" spans="1:46">
      <c r="A68" s="24">
        <v>108</v>
      </c>
      <c r="B68" s="35">
        <v>0.28199999999999997</v>
      </c>
      <c r="C68" s="29">
        <f xml:space="preserve"> 0.176</f>
        <v>0.17599999999999999</v>
      </c>
      <c r="D68" s="29">
        <f xml:space="preserve"> 0.015</f>
        <v>1.4999999999999999E-2</v>
      </c>
      <c r="E68" s="30">
        <f xml:space="preserve"> 0.028</f>
        <v>2.8000000000000001E-2</v>
      </c>
      <c r="F68" s="29">
        <f xml:space="preserve"> 0.017</f>
        <v>1.7000000000000001E-2</v>
      </c>
      <c r="G68" s="29">
        <f t="shared" ref="G68:G73" si="18" xml:space="preserve"> 0.003</f>
        <v>3.0000000000000001E-3</v>
      </c>
      <c r="H68" s="29">
        <f xml:space="preserve"> 0.02</f>
        <v>0.02</v>
      </c>
      <c r="I68" s="30">
        <f t="shared" si="17"/>
        <v>4.0000000000000001E-3</v>
      </c>
      <c r="J68" s="29">
        <v>8.0000000000000002E-3</v>
      </c>
      <c r="K68" s="29">
        <f t="shared" si="14"/>
        <v>4.0000000000000001E-3</v>
      </c>
      <c r="L68" s="29">
        <f xml:space="preserve"> 0.005</f>
        <v>5.0000000000000001E-3</v>
      </c>
      <c r="M68" s="30"/>
      <c r="N68" s="29">
        <v>2E-3</v>
      </c>
      <c r="O68" s="30"/>
      <c r="P68" s="29">
        <v>0</v>
      </c>
      <c r="Q68" s="29">
        <v>1E-3</v>
      </c>
      <c r="R68" s="29"/>
      <c r="S68" s="29"/>
      <c r="T68" s="3"/>
      <c r="U68" s="30"/>
      <c r="Y68" s="60">
        <v>108</v>
      </c>
      <c r="Z68" s="2">
        <f t="shared" si="15"/>
        <v>4.0000000000000001E-3</v>
      </c>
      <c r="AA68" s="61">
        <f xml:space="preserve"> 0.028</f>
        <v>2.8000000000000001E-2</v>
      </c>
      <c r="AB68" s="30">
        <f xml:space="preserve"> 0.012</f>
        <v>1.2E-2</v>
      </c>
      <c r="AC68" s="30">
        <v>3.6000000000000004E-2</v>
      </c>
      <c r="AD68" s="30">
        <f t="shared" ref="AD68:AE71" si="19" xml:space="preserve"> 0.009</f>
        <v>8.9999999999999993E-3</v>
      </c>
      <c r="AE68" s="30">
        <f t="shared" si="19"/>
        <v>8.9999999999999993E-3</v>
      </c>
      <c r="AF68" s="30">
        <v>1.0999999999999999E-2</v>
      </c>
      <c r="AG68" s="30">
        <f t="shared" si="13"/>
        <v>7.0000000000000001E-3</v>
      </c>
      <c r="AH68" s="30">
        <f xml:space="preserve"> 0.018</f>
        <v>1.7999999999999999E-2</v>
      </c>
      <c r="AI68" s="30">
        <f xml:space="preserve"> 0.021</f>
        <v>2.1000000000000001E-2</v>
      </c>
      <c r="AJ68" s="30">
        <f xml:space="preserve"> 0.011</f>
        <v>1.0999999999999999E-2</v>
      </c>
      <c r="AK68" s="30">
        <v>2.4E-2</v>
      </c>
      <c r="AL68" s="30">
        <f xml:space="preserve"> 0.006</f>
        <v>6.0000000000000001E-3</v>
      </c>
      <c r="AM68" s="30">
        <f xml:space="preserve"> 0.005</f>
        <v>5.0000000000000001E-3</v>
      </c>
      <c r="AN68" s="30">
        <v>2.1000000000000001E-2</v>
      </c>
      <c r="AO68" s="30">
        <f t="shared" si="16"/>
        <v>4.0000000000000001E-3</v>
      </c>
      <c r="AP68" s="30">
        <f xml:space="preserve"> 0.008</f>
        <v>8.0000000000000002E-3</v>
      </c>
      <c r="AQ68" s="66">
        <v>1.0999999999999999E-2</v>
      </c>
      <c r="AS68" s="24">
        <v>54</v>
      </c>
      <c r="AT68" s="3">
        <v>6.3E-2</v>
      </c>
    </row>
    <row r="69" spans="1:46">
      <c r="A69" s="24">
        <v>110</v>
      </c>
      <c r="B69" s="35">
        <v>0.25600000000000001</v>
      </c>
      <c r="C69" s="29">
        <f xml:space="preserve"> 0.158</f>
        <v>0.158</v>
      </c>
      <c r="D69" s="29">
        <f xml:space="preserve"> 0.014</f>
        <v>1.4E-2</v>
      </c>
      <c r="E69" s="30">
        <f xml:space="preserve"> 0.026</f>
        <v>2.5999999999999999E-2</v>
      </c>
      <c r="F69" s="29">
        <f xml:space="preserve"> 0.016</f>
        <v>1.6E-2</v>
      </c>
      <c r="G69" s="29">
        <f t="shared" si="18"/>
        <v>3.0000000000000001E-3</v>
      </c>
      <c r="H69" s="29">
        <f xml:space="preserve"> 0.019</f>
        <v>1.9E-2</v>
      </c>
      <c r="I69" s="30">
        <f t="shared" si="17"/>
        <v>4.0000000000000001E-3</v>
      </c>
      <c r="J69" s="29">
        <v>7.0000000000000001E-3</v>
      </c>
      <c r="K69" s="29">
        <f t="shared" si="14"/>
        <v>4.0000000000000001E-3</v>
      </c>
      <c r="L69" s="29">
        <f xml:space="preserve"> 0.005</f>
        <v>5.0000000000000001E-3</v>
      </c>
      <c r="M69" s="30"/>
      <c r="N69" s="29">
        <v>2E-3</v>
      </c>
      <c r="O69" s="30"/>
      <c r="P69" s="29">
        <v>0</v>
      </c>
      <c r="Q69" s="29">
        <v>1E-3</v>
      </c>
      <c r="R69" s="29"/>
      <c r="S69" s="29"/>
      <c r="T69" s="3"/>
      <c r="U69" s="30"/>
      <c r="Y69" s="60">
        <v>110</v>
      </c>
      <c r="Z69" s="2">
        <f t="shared" si="15"/>
        <v>4.0000000000000001E-3</v>
      </c>
      <c r="AA69" s="61">
        <f xml:space="preserve"> 0.024</f>
        <v>2.4E-2</v>
      </c>
      <c r="AB69" s="30">
        <f xml:space="preserve"> 0.012</f>
        <v>1.2E-2</v>
      </c>
      <c r="AC69" s="30">
        <v>3.6000000000000004E-2</v>
      </c>
      <c r="AD69" s="30">
        <f t="shared" si="19"/>
        <v>8.9999999999999993E-3</v>
      </c>
      <c r="AE69" s="30">
        <f t="shared" si="19"/>
        <v>8.9999999999999993E-3</v>
      </c>
      <c r="AF69" s="30">
        <v>1.0999999999999999E-2</v>
      </c>
      <c r="AG69" s="30">
        <f xml:space="preserve"> 0.006</f>
        <v>6.0000000000000001E-3</v>
      </c>
      <c r="AH69" s="30">
        <f xml:space="preserve"> 0.018</f>
        <v>1.7999999999999999E-2</v>
      </c>
      <c r="AI69" s="30">
        <f xml:space="preserve"> 0.019</f>
        <v>1.9E-2</v>
      </c>
      <c r="AJ69" s="30">
        <f xml:space="preserve"> 0.011</f>
        <v>1.0999999999999999E-2</v>
      </c>
      <c r="AK69" s="30">
        <v>2.4E-2</v>
      </c>
      <c r="AL69" s="30">
        <f xml:space="preserve"> 0.006</f>
        <v>6.0000000000000001E-3</v>
      </c>
      <c r="AM69" s="30">
        <f xml:space="preserve"> 0.005</f>
        <v>5.0000000000000001E-3</v>
      </c>
      <c r="AN69" s="30">
        <v>1.8000000000000002E-2</v>
      </c>
      <c r="AO69" s="30">
        <f t="shared" si="16"/>
        <v>4.0000000000000001E-3</v>
      </c>
      <c r="AP69" s="30">
        <f xml:space="preserve"> 0.008</f>
        <v>8.0000000000000002E-3</v>
      </c>
      <c r="AQ69" s="66">
        <v>0.01</v>
      </c>
      <c r="AS69" s="24">
        <v>55</v>
      </c>
      <c r="AT69" s="3">
        <v>6.2E-2</v>
      </c>
    </row>
    <row r="70" spans="1:46">
      <c r="A70" s="24">
        <v>112</v>
      </c>
      <c r="B70" s="35">
        <v>0.23899999999999999</v>
      </c>
      <c r="C70" s="29">
        <f xml:space="preserve"> 0.143</f>
        <v>0.14299999999999999</v>
      </c>
      <c r="D70" s="29">
        <f xml:space="preserve"> 0.013</f>
        <v>1.2999999999999999E-2</v>
      </c>
      <c r="E70" s="30">
        <f xml:space="preserve"> 0.024</f>
        <v>2.4E-2</v>
      </c>
      <c r="F70" s="29">
        <f xml:space="preserve"> 0.015</f>
        <v>1.4999999999999999E-2</v>
      </c>
      <c r="G70" s="29">
        <f t="shared" si="18"/>
        <v>3.0000000000000001E-3</v>
      </c>
      <c r="H70" s="29">
        <f xml:space="preserve"> 0.018</f>
        <v>1.7999999999999999E-2</v>
      </c>
      <c r="I70" s="30">
        <f t="shared" si="17"/>
        <v>4.0000000000000001E-3</v>
      </c>
      <c r="J70" s="29">
        <v>7.0000000000000001E-3</v>
      </c>
      <c r="K70" s="29">
        <f t="shared" ref="K70:K80" si="20" xml:space="preserve"> 0.003</f>
        <v>3.0000000000000001E-3</v>
      </c>
      <c r="L70" s="29">
        <f t="shared" ref="L70:L76" si="21" xml:space="preserve"> 0.004</f>
        <v>4.0000000000000001E-3</v>
      </c>
      <c r="M70" s="30"/>
      <c r="N70" s="29">
        <v>2E-3</v>
      </c>
      <c r="O70" s="30"/>
      <c r="P70" s="29">
        <v>0</v>
      </c>
      <c r="Q70" s="29">
        <v>1E-3</v>
      </c>
      <c r="R70" s="29"/>
      <c r="S70" s="29"/>
      <c r="T70" s="3"/>
      <c r="U70" s="30"/>
      <c r="Y70" s="60">
        <v>112</v>
      </c>
      <c r="Z70" s="2">
        <f t="shared" si="15"/>
        <v>4.0000000000000001E-3</v>
      </c>
      <c r="AA70" s="61">
        <f xml:space="preserve"> 0.03</f>
        <v>0.03</v>
      </c>
      <c r="AB70" s="30">
        <f xml:space="preserve"> 0.012</f>
        <v>1.2E-2</v>
      </c>
      <c r="AC70" s="30">
        <v>3.6000000000000004E-2</v>
      </c>
      <c r="AD70" s="30">
        <f t="shared" si="19"/>
        <v>8.9999999999999993E-3</v>
      </c>
      <c r="AE70" s="30">
        <f t="shared" si="19"/>
        <v>8.9999999999999993E-3</v>
      </c>
      <c r="AF70" s="30">
        <v>1.0999999999999999E-2</v>
      </c>
      <c r="AG70" s="30">
        <f xml:space="preserve"> 0.006</f>
        <v>6.0000000000000001E-3</v>
      </c>
      <c r="AH70" s="30">
        <f xml:space="preserve"> 0.017</f>
        <v>1.7000000000000001E-2</v>
      </c>
      <c r="AI70" s="30">
        <f xml:space="preserve"> 0.02</f>
        <v>0.02</v>
      </c>
      <c r="AJ70" s="30">
        <f xml:space="preserve"> 0.011</f>
        <v>1.0999999999999999E-2</v>
      </c>
      <c r="AK70" s="30">
        <v>2.4E-2</v>
      </c>
      <c r="AL70" s="30">
        <f xml:space="preserve"> 0.005</f>
        <v>5.0000000000000001E-3</v>
      </c>
      <c r="AM70" s="30">
        <f xml:space="preserve"> 0.005</f>
        <v>5.0000000000000001E-3</v>
      </c>
      <c r="AN70" s="30">
        <v>1.4999999999999999E-2</v>
      </c>
      <c r="AO70" s="30">
        <f t="shared" si="16"/>
        <v>4.0000000000000001E-3</v>
      </c>
      <c r="AP70" s="30">
        <f xml:space="preserve"> 0.008</f>
        <v>8.0000000000000002E-3</v>
      </c>
      <c r="AQ70" s="66">
        <v>8.0000000000000002E-3</v>
      </c>
      <c r="AS70" s="24">
        <v>56</v>
      </c>
      <c r="AT70" s="3">
        <v>6.2E-2</v>
      </c>
    </row>
    <row r="71" spans="1:46">
      <c r="A71" s="24">
        <v>114</v>
      </c>
      <c r="B71" s="35">
        <v>0.22</v>
      </c>
      <c r="C71" s="29">
        <f xml:space="preserve"> 0.129</f>
        <v>0.129</v>
      </c>
      <c r="D71" s="29">
        <f xml:space="preserve"> 0.012</f>
        <v>1.2E-2</v>
      </c>
      <c r="E71" s="30">
        <f xml:space="preserve"> 0.022</f>
        <v>2.1999999999999999E-2</v>
      </c>
      <c r="F71" s="29">
        <f xml:space="preserve"> 0.014</f>
        <v>1.4E-2</v>
      </c>
      <c r="G71" s="29">
        <f t="shared" si="18"/>
        <v>3.0000000000000001E-3</v>
      </c>
      <c r="H71" s="29">
        <f xml:space="preserve"> 0.018</f>
        <v>1.7999999999999999E-2</v>
      </c>
      <c r="I71" s="30">
        <f t="shared" ref="I71:I78" si="22" xml:space="preserve"> 0.003</f>
        <v>3.0000000000000001E-3</v>
      </c>
      <c r="J71" s="29">
        <v>7.0000000000000001E-3</v>
      </c>
      <c r="K71" s="29">
        <f t="shared" si="20"/>
        <v>3.0000000000000001E-3</v>
      </c>
      <c r="L71" s="29">
        <f t="shared" si="21"/>
        <v>4.0000000000000001E-3</v>
      </c>
      <c r="M71" s="30"/>
      <c r="N71" s="29">
        <v>2E-3</v>
      </c>
      <c r="O71" s="30"/>
      <c r="P71" s="30"/>
      <c r="Q71" s="29">
        <v>1E-3</v>
      </c>
      <c r="R71" s="29"/>
      <c r="S71" s="29"/>
      <c r="T71" s="3"/>
      <c r="U71" s="30"/>
      <c r="Y71" s="60">
        <v>114</v>
      </c>
      <c r="Z71" s="2">
        <f t="shared" si="15"/>
        <v>4.0000000000000001E-3</v>
      </c>
      <c r="AA71" s="61">
        <f xml:space="preserve"> 0.025</f>
        <v>2.5000000000000001E-2</v>
      </c>
      <c r="AB71" s="30">
        <f xml:space="preserve"> 0.011</f>
        <v>1.0999999999999999E-2</v>
      </c>
      <c r="AC71" s="30">
        <v>3.3000000000000002E-2</v>
      </c>
      <c r="AD71" s="30">
        <f t="shared" si="19"/>
        <v>8.9999999999999993E-3</v>
      </c>
      <c r="AE71" s="30">
        <f t="shared" si="19"/>
        <v>8.9999999999999993E-3</v>
      </c>
      <c r="AF71" s="30">
        <v>0.01</v>
      </c>
      <c r="AG71" s="30">
        <f xml:space="preserve"> 0.006</f>
        <v>6.0000000000000001E-3</v>
      </c>
      <c r="AH71" s="30">
        <f xml:space="preserve"> 0.017</f>
        <v>1.7000000000000001E-2</v>
      </c>
      <c r="AI71" s="30">
        <f xml:space="preserve"> 0.018</f>
        <v>1.7999999999999999E-2</v>
      </c>
      <c r="AJ71" s="30">
        <f xml:space="preserve"> 0.01</f>
        <v>0.01</v>
      </c>
      <c r="AK71" s="30">
        <v>2.4E-2</v>
      </c>
      <c r="AL71" s="30">
        <f xml:space="preserve"> 0.006</f>
        <v>6.0000000000000001E-3</v>
      </c>
      <c r="AM71" s="30">
        <f xml:space="preserve"> 0.004</f>
        <v>4.0000000000000001E-3</v>
      </c>
      <c r="AN71" s="30">
        <v>1.4999999999999999E-2</v>
      </c>
      <c r="AO71" s="30">
        <f t="shared" si="16"/>
        <v>4.0000000000000001E-3</v>
      </c>
      <c r="AP71" s="30">
        <f xml:space="preserve"> 0.008</f>
        <v>8.0000000000000002E-3</v>
      </c>
      <c r="AQ71" s="66">
        <v>8.0000000000000002E-3</v>
      </c>
      <c r="AS71" s="24">
        <v>57</v>
      </c>
      <c r="AT71" s="3">
        <v>6.2E-2</v>
      </c>
    </row>
    <row r="72" spans="1:46">
      <c r="A72" s="24">
        <v>116</v>
      </c>
      <c r="B72" s="35">
        <v>0.20200000000000001</v>
      </c>
      <c r="C72" s="29">
        <f xml:space="preserve"> 0.116</f>
        <v>0.11600000000000001</v>
      </c>
      <c r="D72" s="29">
        <f xml:space="preserve"> 0.011</f>
        <v>1.0999999999999999E-2</v>
      </c>
      <c r="E72" s="30">
        <f xml:space="preserve"> 0.02</f>
        <v>0.02</v>
      </c>
      <c r="F72" s="29">
        <f xml:space="preserve"> 0.013</f>
        <v>1.2999999999999999E-2</v>
      </c>
      <c r="G72" s="29">
        <f t="shared" si="18"/>
        <v>3.0000000000000001E-3</v>
      </c>
      <c r="H72" s="29">
        <f xml:space="preserve"> 0.017</f>
        <v>1.7000000000000001E-2</v>
      </c>
      <c r="I72" s="30">
        <f t="shared" si="22"/>
        <v>3.0000000000000001E-3</v>
      </c>
      <c r="J72" s="29">
        <v>6.0000000000000001E-3</v>
      </c>
      <c r="K72" s="29">
        <f t="shared" si="20"/>
        <v>3.0000000000000001E-3</v>
      </c>
      <c r="L72" s="29">
        <f t="shared" si="21"/>
        <v>4.0000000000000001E-3</v>
      </c>
      <c r="M72" s="30"/>
      <c r="N72" s="29">
        <v>2E-3</v>
      </c>
      <c r="O72" s="30"/>
      <c r="P72" s="30"/>
      <c r="Q72" s="29">
        <v>1E-3</v>
      </c>
      <c r="R72" s="29"/>
      <c r="S72" s="29"/>
      <c r="T72" s="3"/>
      <c r="U72" s="30"/>
      <c r="Y72" s="60">
        <v>116</v>
      </c>
      <c r="Z72" s="2">
        <f xml:space="preserve"> 0.005</f>
        <v>5.0000000000000001E-3</v>
      </c>
      <c r="AA72" s="61">
        <f xml:space="preserve"> 0.024</f>
        <v>2.4E-2</v>
      </c>
      <c r="AB72" s="30">
        <f xml:space="preserve"> 0.011</f>
        <v>1.0999999999999999E-2</v>
      </c>
      <c r="AC72" s="30">
        <v>3.3000000000000002E-2</v>
      </c>
      <c r="AD72" s="30">
        <f xml:space="preserve"> 0.008</f>
        <v>8.0000000000000002E-3</v>
      </c>
      <c r="AE72" s="30">
        <f xml:space="preserve"> 0.008</f>
        <v>8.0000000000000002E-3</v>
      </c>
      <c r="AF72" s="30">
        <v>1.0999999999999999E-2</v>
      </c>
      <c r="AG72" s="30">
        <f xml:space="preserve"> 0.006</f>
        <v>6.0000000000000001E-3</v>
      </c>
      <c r="AH72" s="30">
        <f xml:space="preserve"> 0.016</f>
        <v>1.6E-2</v>
      </c>
      <c r="AI72" s="30">
        <f xml:space="preserve"> 0.019</f>
        <v>1.9E-2</v>
      </c>
      <c r="AJ72" s="30">
        <f xml:space="preserve"> 0.01</f>
        <v>0.01</v>
      </c>
      <c r="AK72" s="30">
        <v>2.1000000000000001E-2</v>
      </c>
      <c r="AL72" s="30">
        <f t="shared" ref="AL72:AL78" si="23" xml:space="preserve"> 0.005</f>
        <v>5.0000000000000001E-3</v>
      </c>
      <c r="AM72" s="30">
        <f xml:space="preserve"> 0.004</f>
        <v>4.0000000000000001E-3</v>
      </c>
      <c r="AN72" s="30">
        <v>1.8000000000000002E-2</v>
      </c>
      <c r="AO72" s="30">
        <f xml:space="preserve"> 0.005</f>
        <v>5.0000000000000001E-3</v>
      </c>
      <c r="AP72" s="30">
        <f xml:space="preserve"> 0.007</f>
        <v>7.0000000000000001E-3</v>
      </c>
      <c r="AQ72" s="66">
        <v>8.9999999999999993E-3</v>
      </c>
      <c r="AS72" s="24">
        <v>58</v>
      </c>
      <c r="AT72" s="3">
        <v>6.2E-2</v>
      </c>
    </row>
    <row r="73" spans="1:46">
      <c r="A73" s="24">
        <v>118</v>
      </c>
      <c r="B73" s="35">
        <v>0.189</v>
      </c>
      <c r="C73" s="29">
        <f xml:space="preserve"> 0.105</f>
        <v>0.105</v>
      </c>
      <c r="D73" s="29">
        <f xml:space="preserve"> 0.01</f>
        <v>0.01</v>
      </c>
      <c r="E73" s="30">
        <f xml:space="preserve"> 0.019</f>
        <v>1.9E-2</v>
      </c>
      <c r="F73" s="29">
        <f xml:space="preserve"> 0.012</f>
        <v>1.2E-2</v>
      </c>
      <c r="G73" s="29">
        <f t="shared" si="18"/>
        <v>3.0000000000000001E-3</v>
      </c>
      <c r="H73" s="29">
        <f xml:space="preserve"> 0.016</f>
        <v>1.6E-2</v>
      </c>
      <c r="I73" s="30">
        <f t="shared" si="22"/>
        <v>3.0000000000000001E-3</v>
      </c>
      <c r="J73" s="29">
        <v>6.0000000000000001E-3</v>
      </c>
      <c r="K73" s="29">
        <f t="shared" si="20"/>
        <v>3.0000000000000001E-3</v>
      </c>
      <c r="L73" s="29">
        <f t="shared" si="21"/>
        <v>4.0000000000000001E-3</v>
      </c>
      <c r="M73" s="30"/>
      <c r="N73" s="29">
        <v>2E-3</v>
      </c>
      <c r="O73" s="30"/>
      <c r="P73" s="30"/>
      <c r="Q73" s="29">
        <v>1E-3</v>
      </c>
      <c r="R73" s="29"/>
      <c r="S73" s="29"/>
      <c r="T73" s="3"/>
      <c r="U73" s="30"/>
      <c r="Y73" s="60">
        <v>118</v>
      </c>
      <c r="Z73" s="2">
        <f t="shared" ref="Z73:Z84" si="24" xml:space="preserve"> 0.003</f>
        <v>3.0000000000000001E-3</v>
      </c>
      <c r="AA73" s="61">
        <f xml:space="preserve"> 0.027</f>
        <v>2.7E-2</v>
      </c>
      <c r="AB73" s="30">
        <f xml:space="preserve"> 0.011</f>
        <v>1.0999999999999999E-2</v>
      </c>
      <c r="AC73" s="30">
        <v>3.3000000000000002E-2</v>
      </c>
      <c r="AD73" s="30">
        <f xml:space="preserve"> 0.008</f>
        <v>8.0000000000000002E-3</v>
      </c>
      <c r="AE73" s="30">
        <f xml:space="preserve"> 0.009</f>
        <v>8.9999999999999993E-3</v>
      </c>
      <c r="AF73" s="30">
        <v>1.0999999999999999E-2</v>
      </c>
      <c r="AG73" s="30">
        <f xml:space="preserve"> 0.005</f>
        <v>5.0000000000000001E-3</v>
      </c>
      <c r="AH73" s="30">
        <f xml:space="preserve"> 0.016</f>
        <v>1.6E-2</v>
      </c>
      <c r="AI73" s="30">
        <f xml:space="preserve"> 0.018</f>
        <v>1.7999999999999999E-2</v>
      </c>
      <c r="AJ73" s="30">
        <f xml:space="preserve"> 0.009</f>
        <v>8.9999999999999993E-3</v>
      </c>
      <c r="AK73" s="30">
        <v>2.1000000000000001E-2</v>
      </c>
      <c r="AL73" s="30">
        <f t="shared" si="23"/>
        <v>5.0000000000000001E-3</v>
      </c>
      <c r="AM73" s="30">
        <f xml:space="preserve"> 0.004</f>
        <v>4.0000000000000001E-3</v>
      </c>
      <c r="AN73" s="30">
        <v>1.4999999999999999E-2</v>
      </c>
      <c r="AO73" s="30">
        <f t="shared" ref="AO73:AO84" si="25" xml:space="preserve"> 0.003</f>
        <v>3.0000000000000001E-3</v>
      </c>
      <c r="AP73" s="30">
        <f xml:space="preserve"> 0.007</f>
        <v>7.0000000000000001E-3</v>
      </c>
      <c r="AQ73" s="66">
        <v>8.0000000000000002E-3</v>
      </c>
      <c r="AS73" s="24">
        <v>59</v>
      </c>
      <c r="AT73" s="3">
        <v>6.2E-2</v>
      </c>
    </row>
    <row r="74" spans="1:46">
      <c r="A74" s="24">
        <v>120</v>
      </c>
      <c r="B74" s="35">
        <v>0.17</v>
      </c>
      <c r="C74" s="29">
        <f xml:space="preserve"> 0.096</f>
        <v>9.6000000000000002E-2</v>
      </c>
      <c r="D74" s="29">
        <f xml:space="preserve"> 0.01</f>
        <v>0.01</v>
      </c>
      <c r="E74" s="30">
        <f xml:space="preserve"> 0.017</f>
        <v>1.7000000000000001E-2</v>
      </c>
      <c r="F74" s="29">
        <f xml:space="preserve"> 0.011</f>
        <v>1.0999999999999999E-2</v>
      </c>
      <c r="G74" s="29">
        <f t="shared" ref="G74:G80" si="26" xml:space="preserve"> 0.002</f>
        <v>2E-3</v>
      </c>
      <c r="H74" s="29">
        <f xml:space="preserve"> 0.016</f>
        <v>1.6E-2</v>
      </c>
      <c r="I74" s="30">
        <f t="shared" si="22"/>
        <v>3.0000000000000001E-3</v>
      </c>
      <c r="J74" s="29">
        <v>6.0000000000000001E-3</v>
      </c>
      <c r="K74" s="29">
        <f t="shared" si="20"/>
        <v>3.0000000000000001E-3</v>
      </c>
      <c r="L74" s="29">
        <f t="shared" si="21"/>
        <v>4.0000000000000001E-3</v>
      </c>
      <c r="M74" s="30"/>
      <c r="N74" s="29">
        <v>2E-3</v>
      </c>
      <c r="O74" s="30"/>
      <c r="P74" s="30"/>
      <c r="Q74" s="29">
        <v>1E-3</v>
      </c>
      <c r="R74" s="29"/>
      <c r="S74" s="29"/>
      <c r="T74" s="3"/>
      <c r="U74" s="30"/>
      <c r="Y74" s="60">
        <v>120</v>
      </c>
      <c r="Z74" s="2">
        <f t="shared" si="24"/>
        <v>3.0000000000000001E-3</v>
      </c>
      <c r="AA74" s="61">
        <f xml:space="preserve"> 0.023</f>
        <v>2.3E-2</v>
      </c>
      <c r="AB74" s="30">
        <f xml:space="preserve"> 0.011</f>
        <v>1.0999999999999999E-2</v>
      </c>
      <c r="AC74" s="30">
        <v>3.3000000000000002E-2</v>
      </c>
      <c r="AD74" s="30">
        <f xml:space="preserve"> 0.008</f>
        <v>8.0000000000000002E-3</v>
      </c>
      <c r="AE74" s="30">
        <f xml:space="preserve"> 0.008</f>
        <v>8.0000000000000002E-3</v>
      </c>
      <c r="AF74" s="30">
        <v>1.0999999999999999E-2</v>
      </c>
      <c r="AG74" s="30">
        <f xml:space="preserve"> 0.005</f>
        <v>5.0000000000000001E-3</v>
      </c>
      <c r="AH74" s="30">
        <f xml:space="preserve"> 0.016</f>
        <v>1.6E-2</v>
      </c>
      <c r="AI74" s="30">
        <f xml:space="preserve"> 0.017</f>
        <v>1.7000000000000001E-2</v>
      </c>
      <c r="AJ74" s="30">
        <f xml:space="preserve"> 0.009</f>
        <v>8.9999999999999993E-3</v>
      </c>
      <c r="AK74" s="30">
        <v>2.1000000000000001E-2</v>
      </c>
      <c r="AL74" s="30">
        <f t="shared" si="23"/>
        <v>5.0000000000000001E-3</v>
      </c>
      <c r="AM74" s="30">
        <f xml:space="preserve"> 0.006</f>
        <v>6.0000000000000001E-3</v>
      </c>
      <c r="AN74" s="30">
        <v>1.4999999999999999E-2</v>
      </c>
      <c r="AO74" s="30">
        <f t="shared" si="25"/>
        <v>3.0000000000000001E-3</v>
      </c>
      <c r="AP74" s="30">
        <f xml:space="preserve"> 0.007</f>
        <v>7.0000000000000001E-3</v>
      </c>
      <c r="AQ74" s="66">
        <v>8.0000000000000002E-3</v>
      </c>
      <c r="AS74" s="24">
        <v>60</v>
      </c>
      <c r="AT74" s="3">
        <v>6.0999999999999999E-2</v>
      </c>
    </row>
    <row r="75" spans="1:46">
      <c r="A75" s="24">
        <v>122</v>
      </c>
      <c r="B75" s="35">
        <v>0.159</v>
      </c>
      <c r="C75" s="29">
        <f xml:space="preserve"> 0.087</f>
        <v>8.6999999999999994E-2</v>
      </c>
      <c r="D75" s="29">
        <f xml:space="preserve"> 0.009</f>
        <v>8.9999999999999993E-3</v>
      </c>
      <c r="E75" s="30">
        <f xml:space="preserve"> 0.016</f>
        <v>1.6E-2</v>
      </c>
      <c r="F75" s="29">
        <f xml:space="preserve"> 0.011</f>
        <v>1.0999999999999999E-2</v>
      </c>
      <c r="G75" s="29">
        <f t="shared" si="26"/>
        <v>2E-3</v>
      </c>
      <c r="H75" s="29">
        <f xml:space="preserve"> 0.015</f>
        <v>1.4999999999999999E-2</v>
      </c>
      <c r="I75" s="30">
        <f t="shared" si="22"/>
        <v>3.0000000000000001E-3</v>
      </c>
      <c r="J75" s="29">
        <v>5.0000000000000001E-3</v>
      </c>
      <c r="K75" s="29">
        <f t="shared" si="20"/>
        <v>3.0000000000000001E-3</v>
      </c>
      <c r="L75" s="29">
        <f t="shared" si="21"/>
        <v>4.0000000000000001E-3</v>
      </c>
      <c r="M75" s="30"/>
      <c r="N75" s="29">
        <v>2E-3</v>
      </c>
      <c r="O75" s="30"/>
      <c r="P75" s="30"/>
      <c r="Q75" s="29">
        <v>0</v>
      </c>
      <c r="R75" s="29"/>
      <c r="S75" s="29"/>
      <c r="T75" s="3"/>
      <c r="U75" s="30"/>
      <c r="Y75" s="60">
        <v>122</v>
      </c>
      <c r="Z75" s="2">
        <f t="shared" si="24"/>
        <v>3.0000000000000001E-3</v>
      </c>
      <c r="AA75" s="61">
        <f xml:space="preserve"> 0.021</f>
        <v>2.1000000000000001E-2</v>
      </c>
      <c r="AB75" s="30">
        <f xml:space="preserve"> 0.011</f>
        <v>1.0999999999999999E-2</v>
      </c>
      <c r="AC75" s="30">
        <v>3.3000000000000002E-2</v>
      </c>
      <c r="AD75" s="30">
        <f xml:space="preserve"> 0.008</f>
        <v>8.0000000000000002E-3</v>
      </c>
      <c r="AE75" s="30">
        <f xml:space="preserve"> 0.008</f>
        <v>8.0000000000000002E-3</v>
      </c>
      <c r="AF75" s="30">
        <v>0.01</v>
      </c>
      <c r="AG75" s="30">
        <f xml:space="preserve"> 0.006</f>
        <v>6.0000000000000001E-3</v>
      </c>
      <c r="AH75" s="30">
        <f xml:space="preserve"> 0.015</f>
        <v>1.4999999999999999E-2</v>
      </c>
      <c r="AI75" s="30">
        <f xml:space="preserve"> 0.017</f>
        <v>1.7000000000000001E-2</v>
      </c>
      <c r="AJ75" s="30">
        <f xml:space="preserve"> 0.009</f>
        <v>8.9999999999999993E-3</v>
      </c>
      <c r="AK75" s="30">
        <v>2.1000000000000001E-2</v>
      </c>
      <c r="AL75" s="30">
        <f t="shared" si="23"/>
        <v>5.0000000000000001E-3</v>
      </c>
      <c r="AM75" s="30">
        <f xml:space="preserve"> 0.004</f>
        <v>4.0000000000000001E-3</v>
      </c>
      <c r="AN75" s="30">
        <v>1.4999999999999999E-2</v>
      </c>
      <c r="AO75" s="30">
        <f t="shared" si="25"/>
        <v>3.0000000000000001E-3</v>
      </c>
      <c r="AP75" s="30">
        <f xml:space="preserve"> 0.007</f>
        <v>7.0000000000000001E-3</v>
      </c>
      <c r="AQ75" s="66">
        <v>8.9999999999999993E-3</v>
      </c>
      <c r="AS75" s="24">
        <v>61</v>
      </c>
      <c r="AT75" s="3">
        <v>6.0999999999999999E-2</v>
      </c>
    </row>
    <row r="76" spans="1:46">
      <c r="A76" s="24">
        <v>124</v>
      </c>
      <c r="B76" s="35">
        <v>0.14899999999999999</v>
      </c>
      <c r="C76" s="29">
        <f xml:space="preserve"> 0.079</f>
        <v>7.9000000000000001E-2</v>
      </c>
      <c r="D76" s="29">
        <f xml:space="preserve"> 0.008</f>
        <v>8.0000000000000002E-3</v>
      </c>
      <c r="E76" s="30">
        <f xml:space="preserve"> 0.015</f>
        <v>1.4999999999999999E-2</v>
      </c>
      <c r="F76" s="29">
        <f xml:space="preserve"> 0.01</f>
        <v>0.01</v>
      </c>
      <c r="G76" s="29">
        <f t="shared" si="26"/>
        <v>2E-3</v>
      </c>
      <c r="H76" s="29">
        <f xml:space="preserve"> 0.014</f>
        <v>1.4E-2</v>
      </c>
      <c r="I76" s="30">
        <f t="shared" si="22"/>
        <v>3.0000000000000001E-3</v>
      </c>
      <c r="J76" s="29">
        <v>5.0000000000000001E-3</v>
      </c>
      <c r="K76" s="29">
        <f t="shared" si="20"/>
        <v>3.0000000000000001E-3</v>
      </c>
      <c r="L76" s="29">
        <f t="shared" si="21"/>
        <v>4.0000000000000001E-3</v>
      </c>
      <c r="M76" s="30"/>
      <c r="N76" s="29">
        <v>2E-3</v>
      </c>
      <c r="O76" s="30"/>
      <c r="P76" s="30"/>
      <c r="Q76" s="29">
        <v>0</v>
      </c>
      <c r="R76" s="29"/>
      <c r="S76" s="29"/>
      <c r="T76" s="3"/>
      <c r="U76" s="30"/>
      <c r="Y76" s="60">
        <v>124</v>
      </c>
      <c r="Z76" s="2">
        <f t="shared" si="24"/>
        <v>3.0000000000000001E-3</v>
      </c>
      <c r="AA76" s="61">
        <f xml:space="preserve"> 0.02</f>
        <v>0.02</v>
      </c>
      <c r="AB76" s="30">
        <f xml:space="preserve"> 0.01</f>
        <v>0.01</v>
      </c>
      <c r="AC76" s="30">
        <v>0.03</v>
      </c>
      <c r="AD76" s="30">
        <f t="shared" ref="AD76:AD81" si="27" xml:space="preserve"> 0.007</f>
        <v>7.0000000000000001E-3</v>
      </c>
      <c r="AE76" s="30">
        <f xml:space="preserve"> 0.008</f>
        <v>8.0000000000000002E-3</v>
      </c>
      <c r="AF76" s="30">
        <v>0.01</v>
      </c>
      <c r="AG76" s="30">
        <f t="shared" ref="AG76:AG82" si="28" xml:space="preserve"> 0.005</f>
        <v>5.0000000000000001E-3</v>
      </c>
      <c r="AH76" s="30">
        <f xml:space="preserve"> 0.015</f>
        <v>1.4999999999999999E-2</v>
      </c>
      <c r="AI76" s="30">
        <f xml:space="preserve"> 0.016</f>
        <v>1.6E-2</v>
      </c>
      <c r="AJ76" s="30">
        <f xml:space="preserve"> 0.009</f>
        <v>8.9999999999999993E-3</v>
      </c>
      <c r="AK76" s="30">
        <v>2.1000000000000001E-2</v>
      </c>
      <c r="AL76" s="30">
        <f t="shared" si="23"/>
        <v>5.0000000000000001E-3</v>
      </c>
      <c r="AM76" s="30">
        <f xml:space="preserve"> 0.004</f>
        <v>4.0000000000000001E-3</v>
      </c>
      <c r="AN76" s="30">
        <v>1.4999999999999999E-2</v>
      </c>
      <c r="AO76" s="30">
        <f t="shared" si="25"/>
        <v>3.0000000000000001E-3</v>
      </c>
      <c r="AP76" s="30">
        <f xml:space="preserve"> 0.007</f>
        <v>7.0000000000000001E-3</v>
      </c>
      <c r="AQ76" s="66">
        <v>8.0000000000000002E-3</v>
      </c>
      <c r="AS76" s="24">
        <v>62</v>
      </c>
      <c r="AT76" s="3">
        <v>6.0999999999999999E-2</v>
      </c>
    </row>
    <row r="77" spans="1:46">
      <c r="A77" s="24">
        <v>126</v>
      </c>
      <c r="B77" s="35">
        <v>0.14000000000000001</v>
      </c>
      <c r="C77" s="30">
        <f xml:space="preserve"> 0.073</f>
        <v>7.2999999999999995E-2</v>
      </c>
      <c r="D77" s="30">
        <f xml:space="preserve"> 0.008</f>
        <v>8.0000000000000002E-3</v>
      </c>
      <c r="E77" s="30">
        <f xml:space="preserve"> 0.014</f>
        <v>1.4E-2</v>
      </c>
      <c r="F77" s="30">
        <f xml:space="preserve"> 0.01</f>
        <v>0.01</v>
      </c>
      <c r="G77" s="30">
        <f t="shared" si="26"/>
        <v>2E-3</v>
      </c>
      <c r="H77" s="30">
        <f xml:space="preserve"> 0.014</f>
        <v>1.4E-2</v>
      </c>
      <c r="I77" s="30">
        <f t="shared" si="22"/>
        <v>3.0000000000000001E-3</v>
      </c>
      <c r="J77" s="30">
        <v>4.0000000000000001E-3</v>
      </c>
      <c r="K77" s="30">
        <f t="shared" si="20"/>
        <v>3.0000000000000001E-3</v>
      </c>
      <c r="L77" s="30">
        <f t="shared" ref="L77:L83" si="29" xml:space="preserve"> 0.003</f>
        <v>3.0000000000000001E-3</v>
      </c>
      <c r="M77" s="30"/>
      <c r="N77" s="30">
        <v>2E-3</v>
      </c>
      <c r="O77" s="30"/>
      <c r="P77" s="30"/>
      <c r="Q77" s="29">
        <v>0</v>
      </c>
      <c r="R77" s="30"/>
      <c r="S77" s="30"/>
      <c r="T77" s="3"/>
      <c r="U77" s="30"/>
      <c r="Y77" s="60">
        <v>126</v>
      </c>
      <c r="Z77" s="2">
        <f t="shared" si="24"/>
        <v>3.0000000000000001E-3</v>
      </c>
      <c r="AA77" s="61">
        <f xml:space="preserve"> 0.02</f>
        <v>0.02</v>
      </c>
      <c r="AB77" s="30">
        <f xml:space="preserve"> 0.01</f>
        <v>0.01</v>
      </c>
      <c r="AC77" s="30">
        <v>0.03</v>
      </c>
      <c r="AD77" s="30">
        <f t="shared" si="27"/>
        <v>7.0000000000000001E-3</v>
      </c>
      <c r="AE77" s="30">
        <f t="shared" ref="AE77:AE82" si="30" xml:space="preserve"> 0.007</f>
        <v>7.0000000000000001E-3</v>
      </c>
      <c r="AF77" s="30">
        <v>8.9999999999999993E-3</v>
      </c>
      <c r="AG77" s="30">
        <f t="shared" si="28"/>
        <v>5.0000000000000001E-3</v>
      </c>
      <c r="AH77" s="30">
        <f xml:space="preserve"> 0.014</f>
        <v>1.4E-2</v>
      </c>
      <c r="AI77" s="30">
        <f xml:space="preserve"> 0.016</f>
        <v>1.6E-2</v>
      </c>
      <c r="AJ77" s="30">
        <f xml:space="preserve"> 0.01</f>
        <v>0.01</v>
      </c>
      <c r="AK77" s="30">
        <v>1.8000000000000002E-2</v>
      </c>
      <c r="AL77" s="30">
        <f t="shared" si="23"/>
        <v>5.0000000000000001E-3</v>
      </c>
      <c r="AM77" s="30">
        <f xml:space="preserve"> 0.004</f>
        <v>4.0000000000000001E-3</v>
      </c>
      <c r="AN77" s="30">
        <v>1.8000000000000002E-2</v>
      </c>
      <c r="AO77" s="30">
        <f t="shared" si="25"/>
        <v>3.0000000000000001E-3</v>
      </c>
      <c r="AP77" s="30">
        <f xml:space="preserve"> 0.006</f>
        <v>6.0000000000000001E-3</v>
      </c>
      <c r="AQ77" s="66">
        <v>7.0000000000000001E-3</v>
      </c>
      <c r="AS77" s="24">
        <v>63</v>
      </c>
      <c r="AT77" s="3">
        <v>6.0999999999999999E-2</v>
      </c>
    </row>
    <row r="78" spans="1:46">
      <c r="A78" s="24">
        <v>128</v>
      </c>
      <c r="B78" s="35">
        <v>0.13</v>
      </c>
      <c r="C78" s="30">
        <f xml:space="preserve"> 0.067</f>
        <v>6.7000000000000004E-2</v>
      </c>
      <c r="D78" s="30">
        <f xml:space="preserve"> 0.008</f>
        <v>8.0000000000000002E-3</v>
      </c>
      <c r="E78" s="30">
        <f xml:space="preserve"> 0.013</f>
        <v>1.2999999999999999E-2</v>
      </c>
      <c r="F78" s="30">
        <f xml:space="preserve"> 0.009</f>
        <v>8.9999999999999993E-3</v>
      </c>
      <c r="G78" s="30">
        <f t="shared" si="26"/>
        <v>2E-3</v>
      </c>
      <c r="H78" s="30">
        <f xml:space="preserve"> 0.013</f>
        <v>1.2999999999999999E-2</v>
      </c>
      <c r="I78" s="30">
        <f t="shared" si="22"/>
        <v>3.0000000000000001E-3</v>
      </c>
      <c r="J78" s="30">
        <v>4.0000000000000001E-3</v>
      </c>
      <c r="K78" s="30">
        <f t="shared" si="20"/>
        <v>3.0000000000000001E-3</v>
      </c>
      <c r="L78" s="30">
        <f t="shared" si="29"/>
        <v>3.0000000000000001E-3</v>
      </c>
      <c r="M78" s="30"/>
      <c r="N78" s="30">
        <v>1E-3</v>
      </c>
      <c r="O78" s="30"/>
      <c r="P78" s="30"/>
      <c r="Q78" s="30"/>
      <c r="R78" s="30"/>
      <c r="S78" s="30"/>
      <c r="T78" s="39"/>
      <c r="U78" s="30"/>
      <c r="Y78" s="60">
        <v>128</v>
      </c>
      <c r="Z78" s="2">
        <f t="shared" si="24"/>
        <v>3.0000000000000001E-3</v>
      </c>
      <c r="AA78" s="61">
        <f xml:space="preserve"> 0.014</f>
        <v>1.4E-2</v>
      </c>
      <c r="AB78" s="30">
        <f xml:space="preserve"> 0.01</f>
        <v>0.01</v>
      </c>
      <c r="AC78" s="30">
        <v>0.03</v>
      </c>
      <c r="AD78" s="30">
        <f t="shared" si="27"/>
        <v>7.0000000000000001E-3</v>
      </c>
      <c r="AE78" s="30">
        <f t="shared" si="30"/>
        <v>7.0000000000000001E-3</v>
      </c>
      <c r="AF78" s="30">
        <v>8.9999999999999993E-3</v>
      </c>
      <c r="AG78" s="30">
        <f t="shared" si="28"/>
        <v>5.0000000000000001E-3</v>
      </c>
      <c r="AH78" s="30">
        <f xml:space="preserve"> 0.014</f>
        <v>1.4E-2</v>
      </c>
      <c r="AI78" s="30">
        <f xml:space="preserve"> 0.015</f>
        <v>1.4999999999999999E-2</v>
      </c>
      <c r="AJ78" s="30">
        <f xml:space="preserve"> 0.008</f>
        <v>8.0000000000000002E-3</v>
      </c>
      <c r="AK78" s="30">
        <v>1.8000000000000002E-2</v>
      </c>
      <c r="AL78" s="30">
        <f t="shared" si="23"/>
        <v>5.0000000000000001E-3</v>
      </c>
      <c r="AM78" s="30">
        <f xml:space="preserve"> 0.004</f>
        <v>4.0000000000000001E-3</v>
      </c>
      <c r="AN78" s="30">
        <v>1.2E-2</v>
      </c>
      <c r="AO78" s="30">
        <f t="shared" si="25"/>
        <v>3.0000000000000001E-3</v>
      </c>
      <c r="AP78" s="30">
        <f xml:space="preserve"> 0.006</f>
        <v>6.0000000000000001E-3</v>
      </c>
      <c r="AQ78" s="66">
        <v>6.0000000000000001E-3</v>
      </c>
      <c r="AS78" s="24">
        <v>64</v>
      </c>
      <c r="AT78" s="3">
        <v>6.0999999999999999E-2</v>
      </c>
    </row>
    <row r="79" spans="1:46">
      <c r="A79" s="24">
        <v>130</v>
      </c>
      <c r="B79" s="35">
        <v>0.11899999999999999</v>
      </c>
      <c r="C79" s="30">
        <f xml:space="preserve"> 0.062</f>
        <v>6.2E-2</v>
      </c>
      <c r="D79" s="30">
        <f xml:space="preserve"> 0.007</f>
        <v>7.0000000000000001E-3</v>
      </c>
      <c r="E79" s="30">
        <f xml:space="preserve"> 0.013</f>
        <v>1.2999999999999999E-2</v>
      </c>
      <c r="F79" s="30">
        <f xml:space="preserve"> 0.009</f>
        <v>8.9999999999999993E-3</v>
      </c>
      <c r="G79" s="30">
        <f t="shared" si="26"/>
        <v>2E-3</v>
      </c>
      <c r="H79" s="30">
        <f xml:space="preserve"> 0.013</f>
        <v>1.2999999999999999E-2</v>
      </c>
      <c r="I79" s="30">
        <f xml:space="preserve"> 0.002</f>
        <v>2E-3</v>
      </c>
      <c r="J79" s="30">
        <v>4.0000000000000001E-3</v>
      </c>
      <c r="K79" s="30">
        <f t="shared" si="20"/>
        <v>3.0000000000000001E-3</v>
      </c>
      <c r="L79" s="30">
        <f t="shared" si="29"/>
        <v>3.0000000000000001E-3</v>
      </c>
      <c r="M79" s="30"/>
      <c r="N79" s="30">
        <v>1E-3</v>
      </c>
      <c r="O79" s="30"/>
      <c r="P79" s="30"/>
      <c r="Q79" s="30"/>
      <c r="R79" s="30"/>
      <c r="S79" s="30"/>
      <c r="T79" s="3"/>
      <c r="U79" s="30"/>
      <c r="Y79" s="60">
        <v>130</v>
      </c>
      <c r="Z79" s="2">
        <f t="shared" si="24"/>
        <v>3.0000000000000001E-3</v>
      </c>
      <c r="AA79" s="61"/>
      <c r="AB79" s="30">
        <f xml:space="preserve"> 0.009</f>
        <v>8.9999999999999993E-3</v>
      </c>
      <c r="AC79" s="30">
        <v>2.6999999999999996E-2</v>
      </c>
      <c r="AD79" s="30">
        <f t="shared" si="27"/>
        <v>7.0000000000000001E-3</v>
      </c>
      <c r="AE79" s="30">
        <f t="shared" si="30"/>
        <v>7.0000000000000001E-3</v>
      </c>
      <c r="AF79" s="30">
        <v>8.9999999999999993E-3</v>
      </c>
      <c r="AG79" s="30">
        <f t="shared" si="28"/>
        <v>5.0000000000000001E-3</v>
      </c>
      <c r="AH79" s="30">
        <f xml:space="preserve"> 0.013</f>
        <v>1.2999999999999999E-2</v>
      </c>
      <c r="AI79" s="30">
        <f xml:space="preserve"> 0.015</f>
        <v>1.4999999999999999E-2</v>
      </c>
      <c r="AJ79" s="30">
        <f xml:space="preserve"> 0.008</f>
        <v>8.0000000000000002E-3</v>
      </c>
      <c r="AK79" s="30">
        <v>1.8000000000000002E-2</v>
      </c>
      <c r="AL79" s="30">
        <f xml:space="preserve"> 0.004</f>
        <v>4.0000000000000001E-3</v>
      </c>
      <c r="AM79" s="30">
        <f xml:space="preserve"> 0.003</f>
        <v>3.0000000000000001E-3</v>
      </c>
      <c r="AN79" s="30">
        <v>1.2E-2</v>
      </c>
      <c r="AO79" s="30">
        <f t="shared" si="25"/>
        <v>3.0000000000000001E-3</v>
      </c>
      <c r="AP79" s="30">
        <f xml:space="preserve"> 0.006</f>
        <v>6.0000000000000001E-3</v>
      </c>
      <c r="AQ79" s="66">
        <v>6.0000000000000001E-3</v>
      </c>
      <c r="AS79" s="24">
        <v>65</v>
      </c>
      <c r="AT79" s="3">
        <v>6.0999999999999999E-2</v>
      </c>
    </row>
    <row r="80" spans="1:46">
      <c r="A80" s="24">
        <v>132</v>
      </c>
      <c r="B80" s="35">
        <v>0.111</v>
      </c>
      <c r="C80" s="30">
        <f xml:space="preserve"> 0.057</f>
        <v>5.7000000000000002E-2</v>
      </c>
      <c r="D80" s="30">
        <f xml:space="preserve"> 0.007</f>
        <v>7.0000000000000001E-3</v>
      </c>
      <c r="E80" s="30">
        <f xml:space="preserve"> 0.012</f>
        <v>1.2E-2</v>
      </c>
      <c r="F80" s="30">
        <f xml:space="preserve"> 0.009</f>
        <v>8.9999999999999993E-3</v>
      </c>
      <c r="G80" s="30">
        <f t="shared" si="26"/>
        <v>2E-3</v>
      </c>
      <c r="H80" s="30">
        <f xml:space="preserve"> 0.012</f>
        <v>1.2E-2</v>
      </c>
      <c r="I80" s="30">
        <f xml:space="preserve"> 0.002</f>
        <v>2E-3</v>
      </c>
      <c r="J80" s="30">
        <v>3.0000000000000001E-3</v>
      </c>
      <c r="K80" s="30">
        <f t="shared" si="20"/>
        <v>3.0000000000000001E-3</v>
      </c>
      <c r="L80" s="30">
        <f t="shared" si="29"/>
        <v>3.0000000000000001E-3</v>
      </c>
      <c r="M80" s="30"/>
      <c r="N80" s="30">
        <v>1E-3</v>
      </c>
      <c r="O80" s="30"/>
      <c r="P80" s="30"/>
      <c r="Q80" s="30"/>
      <c r="R80" s="30"/>
      <c r="S80" s="30"/>
      <c r="T80" s="3"/>
      <c r="U80" s="30"/>
      <c r="Y80" s="60">
        <v>132</v>
      </c>
      <c r="Z80" s="2">
        <f t="shared" si="24"/>
        <v>3.0000000000000001E-3</v>
      </c>
      <c r="AA80" s="61"/>
      <c r="AB80" s="30">
        <f xml:space="preserve"> 0.009</f>
        <v>8.9999999999999993E-3</v>
      </c>
      <c r="AC80" s="30">
        <v>2.6999999999999996E-2</v>
      </c>
      <c r="AD80" s="30">
        <f t="shared" si="27"/>
        <v>7.0000000000000001E-3</v>
      </c>
      <c r="AE80" s="30">
        <f t="shared" si="30"/>
        <v>7.0000000000000001E-3</v>
      </c>
      <c r="AF80" s="30">
        <v>8.9999999999999993E-3</v>
      </c>
      <c r="AG80" s="30">
        <f t="shared" si="28"/>
        <v>5.0000000000000001E-3</v>
      </c>
      <c r="AH80" s="30">
        <f xml:space="preserve"> 0.013</f>
        <v>1.2999999999999999E-2</v>
      </c>
      <c r="AI80" s="30">
        <f xml:space="preserve"> 0.015</f>
        <v>1.4999999999999999E-2</v>
      </c>
      <c r="AJ80" s="30">
        <f xml:space="preserve"> 0.008</f>
        <v>8.0000000000000002E-3</v>
      </c>
      <c r="AK80" s="30">
        <v>1.8000000000000002E-2</v>
      </c>
      <c r="AL80" s="30">
        <f xml:space="preserve"> 0.005</f>
        <v>5.0000000000000001E-3</v>
      </c>
      <c r="AM80" s="30">
        <f xml:space="preserve"> 0.003</f>
        <v>3.0000000000000001E-3</v>
      </c>
      <c r="AN80" s="30">
        <v>1.2E-2</v>
      </c>
      <c r="AO80" s="30">
        <f t="shared" si="25"/>
        <v>3.0000000000000001E-3</v>
      </c>
      <c r="AP80" s="30">
        <f xml:space="preserve"> 0.006</f>
        <v>6.0000000000000001E-3</v>
      </c>
      <c r="AQ80" s="66">
        <v>6.0000000000000001E-3</v>
      </c>
      <c r="AS80" s="24">
        <v>66</v>
      </c>
      <c r="AT80" s="3">
        <v>6.0999999999999999E-2</v>
      </c>
    </row>
    <row r="81" spans="1:46">
      <c r="A81" s="24">
        <v>134</v>
      </c>
      <c r="B81" s="35">
        <v>0.105</v>
      </c>
      <c r="C81" s="30">
        <f xml:space="preserve"> 0.053</f>
        <v>5.2999999999999999E-2</v>
      </c>
      <c r="D81" s="30">
        <f xml:space="preserve"> 0.007</f>
        <v>7.0000000000000001E-3</v>
      </c>
      <c r="E81" s="30">
        <f xml:space="preserve"> 0.012</f>
        <v>1.2E-2</v>
      </c>
      <c r="F81" s="30">
        <f xml:space="preserve"> 0.008</f>
        <v>8.0000000000000002E-3</v>
      </c>
      <c r="G81" s="30">
        <f t="shared" ref="G81:G86" si="31" xml:space="preserve"> 0.001</f>
        <v>1E-3</v>
      </c>
      <c r="H81" s="30">
        <f xml:space="preserve"> 0.012</f>
        <v>1.2E-2</v>
      </c>
      <c r="I81" s="30">
        <f xml:space="preserve"> 0.002</f>
        <v>2E-3</v>
      </c>
      <c r="J81" s="30">
        <v>3.0000000000000001E-3</v>
      </c>
      <c r="K81" s="30">
        <f t="shared" ref="K81:K93" si="32" xml:space="preserve"> 0.002</f>
        <v>2E-3</v>
      </c>
      <c r="L81" s="30">
        <f t="shared" si="29"/>
        <v>3.0000000000000001E-3</v>
      </c>
      <c r="M81" s="30"/>
      <c r="N81" s="30">
        <v>1E-3</v>
      </c>
      <c r="O81" s="30"/>
      <c r="P81" s="30"/>
      <c r="Q81" s="30"/>
      <c r="R81" s="30"/>
      <c r="S81" s="30"/>
      <c r="T81" s="3"/>
      <c r="U81" s="30"/>
      <c r="Y81" s="60">
        <v>134</v>
      </c>
      <c r="Z81" s="2">
        <f t="shared" si="24"/>
        <v>3.0000000000000001E-3</v>
      </c>
      <c r="AA81" s="61"/>
      <c r="AB81" s="30">
        <f xml:space="preserve"> 0.009</f>
        <v>8.9999999999999993E-3</v>
      </c>
      <c r="AC81" s="30">
        <v>2.6999999999999996E-2</v>
      </c>
      <c r="AD81" s="30">
        <f t="shared" si="27"/>
        <v>7.0000000000000001E-3</v>
      </c>
      <c r="AE81" s="30">
        <f t="shared" si="30"/>
        <v>7.0000000000000001E-3</v>
      </c>
      <c r="AF81" s="30">
        <v>8.9999999999999993E-3</v>
      </c>
      <c r="AG81" s="30">
        <f t="shared" si="28"/>
        <v>5.0000000000000001E-3</v>
      </c>
      <c r="AH81" s="30">
        <f xml:space="preserve"> 0.013</f>
        <v>1.2999999999999999E-2</v>
      </c>
      <c r="AI81" s="30">
        <f xml:space="preserve"> 0.014</f>
        <v>1.4E-2</v>
      </c>
      <c r="AJ81" s="30">
        <f xml:space="preserve"> 0.008</f>
        <v>8.0000000000000002E-3</v>
      </c>
      <c r="AK81" s="30">
        <v>1.4999999999999999E-2</v>
      </c>
      <c r="AL81" s="30">
        <f xml:space="preserve"> 0.005</f>
        <v>5.0000000000000001E-3</v>
      </c>
      <c r="AM81" s="30">
        <f xml:space="preserve"> 0.003</f>
        <v>3.0000000000000001E-3</v>
      </c>
      <c r="AN81" s="30">
        <v>1.2E-2</v>
      </c>
      <c r="AO81" s="30">
        <f t="shared" si="25"/>
        <v>3.0000000000000001E-3</v>
      </c>
      <c r="AP81" s="30">
        <f t="shared" ref="AP81:AP87" si="33" xml:space="preserve"> 0.005</f>
        <v>5.0000000000000001E-3</v>
      </c>
      <c r="AQ81" s="66">
        <v>6.0000000000000001E-3</v>
      </c>
      <c r="AS81" s="24">
        <v>67</v>
      </c>
      <c r="AT81" s="3">
        <v>6.0999999999999999E-2</v>
      </c>
    </row>
    <row r="82" spans="1:46">
      <c r="A82" s="24">
        <v>136</v>
      </c>
      <c r="B82" s="35">
        <v>9.8000000000000004E-2</v>
      </c>
      <c r="C82" s="30">
        <f xml:space="preserve"> 0.05</f>
        <v>0.05</v>
      </c>
      <c r="D82" s="30">
        <f t="shared" ref="D82:D88" si="34" xml:space="preserve"> 0.006</f>
        <v>6.0000000000000001E-3</v>
      </c>
      <c r="E82" s="30">
        <f xml:space="preserve"> 0.011</f>
        <v>1.0999999999999999E-2</v>
      </c>
      <c r="F82" s="30">
        <f xml:space="preserve"> 0.008</f>
        <v>8.0000000000000002E-3</v>
      </c>
      <c r="G82" s="30">
        <f t="shared" si="31"/>
        <v>1E-3</v>
      </c>
      <c r="H82" s="30">
        <f xml:space="preserve"> 0.011</f>
        <v>1.0999999999999999E-2</v>
      </c>
      <c r="I82" s="30">
        <v>0</v>
      </c>
      <c r="J82" s="30">
        <v>3.0000000000000001E-3</v>
      </c>
      <c r="K82" s="30">
        <f t="shared" si="32"/>
        <v>2E-3</v>
      </c>
      <c r="L82" s="30">
        <f t="shared" si="29"/>
        <v>3.0000000000000001E-3</v>
      </c>
      <c r="M82" s="30"/>
      <c r="N82" s="30">
        <v>1E-3</v>
      </c>
      <c r="O82" s="30"/>
      <c r="P82" s="30"/>
      <c r="Q82" s="30"/>
      <c r="R82" s="30"/>
      <c r="S82" s="30"/>
      <c r="T82" s="3"/>
      <c r="U82" s="30"/>
      <c r="Y82" s="60">
        <v>136</v>
      </c>
      <c r="Z82" s="2">
        <f t="shared" si="24"/>
        <v>3.0000000000000001E-3</v>
      </c>
      <c r="AA82" s="61"/>
      <c r="AB82" s="30">
        <f xml:space="preserve"> 0.009</f>
        <v>8.9999999999999993E-3</v>
      </c>
      <c r="AC82" s="30">
        <v>2.6999999999999996E-2</v>
      </c>
      <c r="AD82" s="30">
        <f t="shared" ref="AD82:AD88" si="35" xml:space="preserve"> 0.006</f>
        <v>6.0000000000000001E-3</v>
      </c>
      <c r="AE82" s="30">
        <f t="shared" si="30"/>
        <v>7.0000000000000001E-3</v>
      </c>
      <c r="AF82" s="30">
        <v>8.0000000000000002E-3</v>
      </c>
      <c r="AG82" s="30">
        <f t="shared" si="28"/>
        <v>5.0000000000000001E-3</v>
      </c>
      <c r="AH82" s="30">
        <f xml:space="preserve"> 0.012</f>
        <v>1.2E-2</v>
      </c>
      <c r="AI82" s="30">
        <f xml:space="preserve"> 0.014</f>
        <v>1.4E-2</v>
      </c>
      <c r="AJ82" s="30">
        <f xml:space="preserve"> 0.007</f>
        <v>7.0000000000000001E-3</v>
      </c>
      <c r="AK82" s="30">
        <v>1.4999999999999999E-2</v>
      </c>
      <c r="AL82" s="30">
        <f t="shared" ref="AL82:AL89" si="36" xml:space="preserve"> 0.004</f>
        <v>4.0000000000000001E-3</v>
      </c>
      <c r="AM82" s="30">
        <f xml:space="preserve"> 0.003</f>
        <v>3.0000000000000001E-3</v>
      </c>
      <c r="AN82" s="30">
        <v>1.2E-2</v>
      </c>
      <c r="AO82" s="30">
        <f t="shared" si="25"/>
        <v>3.0000000000000001E-3</v>
      </c>
      <c r="AP82" s="30">
        <f t="shared" si="33"/>
        <v>5.0000000000000001E-3</v>
      </c>
      <c r="AQ82" s="66">
        <v>5.0000000000000001E-3</v>
      </c>
      <c r="AS82" s="24">
        <v>68</v>
      </c>
      <c r="AT82" s="3">
        <v>0.06</v>
      </c>
    </row>
    <row r="83" spans="1:46">
      <c r="A83" s="24">
        <v>138</v>
      </c>
      <c r="B83" s="35">
        <v>9.2999999999999999E-2</v>
      </c>
      <c r="C83" s="30">
        <f xml:space="preserve"> 0.047</f>
        <v>4.7E-2</v>
      </c>
      <c r="D83" s="30">
        <f t="shared" si="34"/>
        <v>6.0000000000000001E-3</v>
      </c>
      <c r="E83" s="30">
        <f xml:space="preserve"> 0.011</f>
        <v>1.0999999999999999E-2</v>
      </c>
      <c r="F83" s="30">
        <f xml:space="preserve"> 0.008</f>
        <v>8.0000000000000002E-3</v>
      </c>
      <c r="G83" s="30">
        <f t="shared" si="31"/>
        <v>1E-3</v>
      </c>
      <c r="H83" s="30">
        <f xml:space="preserve"> 0.011</f>
        <v>1.0999999999999999E-2</v>
      </c>
      <c r="I83" s="30">
        <v>0</v>
      </c>
      <c r="J83" s="30">
        <v>2E-3</v>
      </c>
      <c r="K83" s="30">
        <f t="shared" si="32"/>
        <v>2E-3</v>
      </c>
      <c r="L83" s="30">
        <f t="shared" si="29"/>
        <v>3.0000000000000001E-3</v>
      </c>
      <c r="M83" s="30"/>
      <c r="N83" s="30">
        <v>1E-3</v>
      </c>
      <c r="O83" s="30"/>
      <c r="P83" s="30"/>
      <c r="Q83" s="30"/>
      <c r="R83" s="30"/>
      <c r="S83" s="30"/>
      <c r="T83" s="3"/>
      <c r="U83" s="30"/>
      <c r="Y83" s="60">
        <v>138</v>
      </c>
      <c r="Z83" s="2">
        <f t="shared" si="24"/>
        <v>3.0000000000000001E-3</v>
      </c>
      <c r="AA83" s="61"/>
      <c r="AB83" s="30">
        <f xml:space="preserve"> 0.008</f>
        <v>8.0000000000000002E-3</v>
      </c>
      <c r="AC83" s="30">
        <v>2.4E-2</v>
      </c>
      <c r="AD83" s="30">
        <f t="shared" si="35"/>
        <v>6.0000000000000001E-3</v>
      </c>
      <c r="AE83" s="30">
        <f xml:space="preserve"> 0.006</f>
        <v>6.0000000000000001E-3</v>
      </c>
      <c r="AF83" s="30">
        <v>8.0000000000000002E-3</v>
      </c>
      <c r="AG83" s="30">
        <f t="shared" ref="AG83:AG94" si="37" xml:space="preserve"> 0.004</f>
        <v>4.0000000000000001E-3</v>
      </c>
      <c r="AH83" s="30">
        <f xml:space="preserve"> 0.012</f>
        <v>1.2E-2</v>
      </c>
      <c r="AI83" s="30">
        <f xml:space="preserve"> 0.014</f>
        <v>1.4E-2</v>
      </c>
      <c r="AJ83" s="30">
        <f xml:space="preserve"> 0.008</f>
        <v>8.0000000000000002E-3</v>
      </c>
      <c r="AK83" s="30">
        <v>1.4999999999999999E-2</v>
      </c>
      <c r="AL83" s="30">
        <f t="shared" si="36"/>
        <v>4.0000000000000001E-3</v>
      </c>
      <c r="AM83" s="30">
        <f xml:space="preserve"> 0.003</f>
        <v>3.0000000000000001E-3</v>
      </c>
      <c r="AN83" s="30">
        <v>9.0000000000000011E-3</v>
      </c>
      <c r="AO83" s="30">
        <f t="shared" si="25"/>
        <v>3.0000000000000001E-3</v>
      </c>
      <c r="AP83" s="30">
        <f t="shared" si="33"/>
        <v>5.0000000000000001E-3</v>
      </c>
      <c r="AQ83" s="66">
        <v>5.0000000000000001E-3</v>
      </c>
      <c r="AS83" s="24">
        <v>69</v>
      </c>
      <c r="AT83" s="3">
        <v>5.8999999999999997E-2</v>
      </c>
    </row>
    <row r="84" spans="1:46">
      <c r="A84" s="24">
        <v>140</v>
      </c>
      <c r="B84" s="35">
        <v>8.7999999999999995E-2</v>
      </c>
      <c r="C84" s="30">
        <f xml:space="preserve"> 0.044</f>
        <v>4.3999999999999997E-2</v>
      </c>
      <c r="D84" s="30">
        <f t="shared" si="34"/>
        <v>6.0000000000000001E-3</v>
      </c>
      <c r="E84" s="30">
        <f xml:space="preserve"> 0.01</f>
        <v>0.01</v>
      </c>
      <c r="F84" s="30">
        <f xml:space="preserve"> 0.007</f>
        <v>7.0000000000000001E-3</v>
      </c>
      <c r="G84" s="30">
        <f t="shared" si="31"/>
        <v>1E-3</v>
      </c>
      <c r="H84" s="30">
        <f xml:space="preserve"> 0.011</f>
        <v>1.0999999999999999E-2</v>
      </c>
      <c r="I84" s="30">
        <v>0</v>
      </c>
      <c r="J84" s="30">
        <v>3.0000000000000001E-3</v>
      </c>
      <c r="K84" s="30">
        <f t="shared" si="32"/>
        <v>2E-3</v>
      </c>
      <c r="L84" s="30">
        <f xml:space="preserve"> 0.002</f>
        <v>2E-3</v>
      </c>
      <c r="M84" s="30"/>
      <c r="N84" s="30">
        <v>1E-3</v>
      </c>
      <c r="O84" s="30"/>
      <c r="P84" s="30"/>
      <c r="Q84" s="30"/>
      <c r="R84" s="30"/>
      <c r="S84" s="30"/>
      <c r="T84" s="3"/>
      <c r="U84" s="30"/>
      <c r="Y84" s="60">
        <v>140</v>
      </c>
      <c r="Z84" s="2">
        <f t="shared" si="24"/>
        <v>3.0000000000000001E-3</v>
      </c>
      <c r="AA84" s="61"/>
      <c r="AB84" s="30">
        <f xml:space="preserve"> 0.008</f>
        <v>8.0000000000000002E-3</v>
      </c>
      <c r="AC84" s="30">
        <v>2.4E-2</v>
      </c>
      <c r="AD84" s="30">
        <f t="shared" si="35"/>
        <v>6.0000000000000001E-3</v>
      </c>
      <c r="AE84" s="30">
        <f xml:space="preserve"> 0.006</f>
        <v>6.0000000000000001E-3</v>
      </c>
      <c r="AF84" s="30">
        <v>8.0000000000000002E-3</v>
      </c>
      <c r="AG84" s="30">
        <f t="shared" si="37"/>
        <v>4.0000000000000001E-3</v>
      </c>
      <c r="AH84" s="30">
        <f xml:space="preserve"> 0.012</f>
        <v>1.2E-2</v>
      </c>
      <c r="AI84" s="30">
        <f xml:space="preserve"> 0.013</f>
        <v>1.2999999999999999E-2</v>
      </c>
      <c r="AJ84" s="30">
        <f xml:space="preserve"> 0.007</f>
        <v>7.0000000000000001E-3</v>
      </c>
      <c r="AK84" s="30">
        <v>1.4999999999999999E-2</v>
      </c>
      <c r="AL84" s="30">
        <f t="shared" si="36"/>
        <v>4.0000000000000001E-3</v>
      </c>
      <c r="AM84" s="30">
        <f xml:space="preserve"> 0.004</f>
        <v>4.0000000000000001E-3</v>
      </c>
      <c r="AN84" s="30">
        <v>9.0000000000000011E-3</v>
      </c>
      <c r="AO84" s="30">
        <f t="shared" si="25"/>
        <v>3.0000000000000001E-3</v>
      </c>
      <c r="AP84" s="30">
        <f t="shared" si="33"/>
        <v>5.0000000000000001E-3</v>
      </c>
      <c r="AQ84" s="66">
        <v>5.0000000000000001E-3</v>
      </c>
      <c r="AS84" s="24">
        <v>70</v>
      </c>
      <c r="AT84" s="3">
        <v>0.06</v>
      </c>
    </row>
    <row r="85" spans="1:46">
      <c r="A85" s="24">
        <v>142</v>
      </c>
      <c r="B85" s="35">
        <v>8.1000000000000003E-2</v>
      </c>
      <c r="C85" s="30">
        <f xml:space="preserve"> 0.042</f>
        <v>4.2000000000000003E-2</v>
      </c>
      <c r="D85" s="30">
        <f t="shared" si="34"/>
        <v>6.0000000000000001E-3</v>
      </c>
      <c r="E85" s="30">
        <f xml:space="preserve"> 0.01</f>
        <v>0.01</v>
      </c>
      <c r="F85" s="30">
        <f xml:space="preserve"> 0.007</f>
        <v>7.0000000000000001E-3</v>
      </c>
      <c r="G85" s="30">
        <f t="shared" si="31"/>
        <v>1E-3</v>
      </c>
      <c r="H85" s="30">
        <f xml:space="preserve"> 0.01</f>
        <v>0.01</v>
      </c>
      <c r="I85" s="30">
        <v>0</v>
      </c>
      <c r="J85" s="30">
        <f>0.002</f>
        <v>2E-3</v>
      </c>
      <c r="K85" s="30">
        <f t="shared" si="32"/>
        <v>2E-3</v>
      </c>
      <c r="L85" s="30">
        <f xml:space="preserve"> 0.002</f>
        <v>2E-3</v>
      </c>
      <c r="M85" s="30"/>
      <c r="N85" s="30">
        <v>0</v>
      </c>
      <c r="O85" s="30"/>
      <c r="P85" s="30"/>
      <c r="Q85" s="30"/>
      <c r="R85" s="30"/>
      <c r="S85" s="30"/>
      <c r="T85" s="3"/>
      <c r="U85" s="30"/>
      <c r="Y85" s="60">
        <v>142</v>
      </c>
      <c r="Z85" s="2">
        <f xml:space="preserve"> 0.002</f>
        <v>2E-3</v>
      </c>
      <c r="AA85" s="61"/>
      <c r="AB85" s="30">
        <f xml:space="preserve"> 0.008</f>
        <v>8.0000000000000002E-3</v>
      </c>
      <c r="AC85" s="30">
        <v>2.4E-2</v>
      </c>
      <c r="AD85" s="30">
        <f t="shared" si="35"/>
        <v>6.0000000000000001E-3</v>
      </c>
      <c r="AE85" s="30">
        <f xml:space="preserve"> 0.006</f>
        <v>6.0000000000000001E-3</v>
      </c>
      <c r="AF85" s="30">
        <v>8.0000000000000002E-3</v>
      </c>
      <c r="AG85" s="30">
        <f t="shared" si="37"/>
        <v>4.0000000000000001E-3</v>
      </c>
      <c r="AH85" s="30">
        <f xml:space="preserve"> 0.011</f>
        <v>1.0999999999999999E-2</v>
      </c>
      <c r="AI85" s="30">
        <f xml:space="preserve"> 0.014</f>
        <v>1.4E-2</v>
      </c>
      <c r="AJ85" s="30">
        <f xml:space="preserve"> 0.007</f>
        <v>7.0000000000000001E-3</v>
      </c>
      <c r="AK85" s="30">
        <v>1.4999999999999999E-2</v>
      </c>
      <c r="AL85" s="30">
        <f t="shared" si="36"/>
        <v>4.0000000000000001E-3</v>
      </c>
      <c r="AM85" s="30">
        <f t="shared" ref="AM85:AM90" si="38" xml:space="preserve"> 0.003</f>
        <v>3.0000000000000001E-3</v>
      </c>
      <c r="AN85" s="30">
        <v>9.0000000000000011E-3</v>
      </c>
      <c r="AO85" s="30">
        <f xml:space="preserve"> 0.002</f>
        <v>2E-3</v>
      </c>
      <c r="AP85" s="30">
        <f t="shared" si="33"/>
        <v>5.0000000000000001E-3</v>
      </c>
      <c r="AQ85" s="66">
        <v>5.0000000000000001E-3</v>
      </c>
      <c r="AS85" s="24">
        <v>71</v>
      </c>
      <c r="AT85" s="3">
        <v>0.06</v>
      </c>
    </row>
    <row r="86" spans="1:46">
      <c r="A86" s="24">
        <v>144</v>
      </c>
      <c r="B86" s="35">
        <v>7.5999999999999998E-2</v>
      </c>
      <c r="C86" s="30">
        <f xml:space="preserve"> 0.039</f>
        <v>3.9E-2</v>
      </c>
      <c r="D86" s="30">
        <f t="shared" si="34"/>
        <v>6.0000000000000001E-3</v>
      </c>
      <c r="E86" s="30">
        <f xml:space="preserve"> 0.009</f>
        <v>8.9999999999999993E-3</v>
      </c>
      <c r="F86" s="30">
        <f xml:space="preserve"> 0.007</f>
        <v>7.0000000000000001E-3</v>
      </c>
      <c r="G86" s="30">
        <f t="shared" si="31"/>
        <v>1E-3</v>
      </c>
      <c r="H86" s="30">
        <f xml:space="preserve"> 0.01</f>
        <v>0.01</v>
      </c>
      <c r="I86" s="30"/>
      <c r="J86" s="30">
        <v>2E-3</v>
      </c>
      <c r="K86" s="30">
        <f t="shared" si="32"/>
        <v>2E-3</v>
      </c>
      <c r="L86" s="30">
        <f xml:space="preserve"> 0.002</f>
        <v>2E-3</v>
      </c>
      <c r="M86" s="30"/>
      <c r="N86" s="30">
        <v>0</v>
      </c>
      <c r="O86" s="30"/>
      <c r="P86" s="30"/>
      <c r="Q86" s="30"/>
      <c r="R86" s="30"/>
      <c r="S86" s="30"/>
      <c r="T86" s="3"/>
      <c r="U86" s="30"/>
      <c r="Y86" s="60">
        <v>144</v>
      </c>
      <c r="Z86" s="2">
        <f xml:space="preserve"> 0.004</f>
        <v>4.0000000000000001E-3</v>
      </c>
      <c r="AA86" s="61"/>
      <c r="AB86" s="30">
        <f xml:space="preserve"> 0.008</f>
        <v>8.0000000000000002E-3</v>
      </c>
      <c r="AC86" s="30">
        <v>2.4E-2</v>
      </c>
      <c r="AD86" s="30">
        <f t="shared" si="35"/>
        <v>6.0000000000000001E-3</v>
      </c>
      <c r="AE86" s="30">
        <f xml:space="preserve"> 0.006</f>
        <v>6.0000000000000001E-3</v>
      </c>
      <c r="AF86" s="30">
        <v>8.0000000000000002E-3</v>
      </c>
      <c r="AG86" s="30">
        <f t="shared" si="37"/>
        <v>4.0000000000000001E-3</v>
      </c>
      <c r="AH86" s="30">
        <f xml:space="preserve"> 0.011</f>
        <v>1.0999999999999999E-2</v>
      </c>
      <c r="AI86" s="30">
        <f xml:space="preserve"> 0.012</f>
        <v>1.2E-2</v>
      </c>
      <c r="AJ86" s="30">
        <f xml:space="preserve"> 0.006</f>
        <v>6.0000000000000001E-3</v>
      </c>
      <c r="AK86" s="30">
        <v>1.4999999999999999E-2</v>
      </c>
      <c r="AL86" s="30">
        <f t="shared" si="36"/>
        <v>4.0000000000000001E-3</v>
      </c>
      <c r="AM86" s="30">
        <f t="shared" si="38"/>
        <v>3.0000000000000001E-3</v>
      </c>
      <c r="AN86" s="30"/>
      <c r="AO86" s="30">
        <f xml:space="preserve"> 0.004</f>
        <v>4.0000000000000001E-3</v>
      </c>
      <c r="AP86" s="30">
        <f t="shared" si="33"/>
        <v>5.0000000000000001E-3</v>
      </c>
      <c r="AQ86" s="66">
        <v>5.0000000000000001E-3</v>
      </c>
      <c r="AS86" s="24">
        <v>72</v>
      </c>
      <c r="AT86" s="3">
        <v>5.8999999999999997E-2</v>
      </c>
    </row>
    <row r="87" spans="1:46">
      <c r="A87" s="24">
        <v>146</v>
      </c>
      <c r="B87" s="35">
        <v>7.1999999999999995E-2</v>
      </c>
      <c r="C87" s="30">
        <f xml:space="preserve"> 0.037</f>
        <v>3.6999999999999998E-2</v>
      </c>
      <c r="D87" s="30">
        <f t="shared" si="34"/>
        <v>6.0000000000000001E-3</v>
      </c>
      <c r="E87" s="30">
        <f xml:space="preserve"> 0.009</f>
        <v>8.9999999999999993E-3</v>
      </c>
      <c r="F87" s="30">
        <f xml:space="preserve"> 0.007</f>
        <v>7.0000000000000001E-3</v>
      </c>
      <c r="G87" s="30">
        <f xml:space="preserve"> 0</f>
        <v>0</v>
      </c>
      <c r="H87" s="30">
        <f xml:space="preserve"> 0.01</f>
        <v>0.01</v>
      </c>
      <c r="I87" s="30"/>
      <c r="J87" s="30">
        <v>2E-3</v>
      </c>
      <c r="K87" s="30">
        <f t="shared" si="32"/>
        <v>2E-3</v>
      </c>
      <c r="L87" s="30">
        <v>0</v>
      </c>
      <c r="M87" s="30"/>
      <c r="N87" s="30"/>
      <c r="O87" s="30"/>
      <c r="P87" s="30"/>
      <c r="Q87" s="30"/>
      <c r="R87" s="30"/>
      <c r="S87" s="30"/>
      <c r="T87" s="3"/>
      <c r="U87" s="30"/>
      <c r="Y87" s="60">
        <v>146</v>
      </c>
      <c r="Z87" s="2">
        <f xml:space="preserve"> 0.003</f>
        <v>3.0000000000000001E-3</v>
      </c>
      <c r="AA87" s="61"/>
      <c r="AB87" s="30">
        <f xml:space="preserve"> 0.008</f>
        <v>8.0000000000000002E-3</v>
      </c>
      <c r="AC87" s="30">
        <v>2.4E-2</v>
      </c>
      <c r="AD87" s="30">
        <f t="shared" si="35"/>
        <v>6.0000000000000001E-3</v>
      </c>
      <c r="AE87" s="30">
        <f xml:space="preserve"> 0.006</f>
        <v>6.0000000000000001E-3</v>
      </c>
      <c r="AF87" s="30">
        <v>7.0000000000000001E-3</v>
      </c>
      <c r="AG87" s="30">
        <f t="shared" si="37"/>
        <v>4.0000000000000001E-3</v>
      </c>
      <c r="AH87" s="30">
        <f xml:space="preserve"> 0.012</f>
        <v>1.2E-2</v>
      </c>
      <c r="AI87" s="30">
        <f xml:space="preserve"> 0.012</f>
        <v>1.2E-2</v>
      </c>
      <c r="AJ87" s="30">
        <f xml:space="preserve"> 0.006</f>
        <v>6.0000000000000001E-3</v>
      </c>
      <c r="AK87" s="30">
        <v>1.4999999999999999E-2</v>
      </c>
      <c r="AL87" s="30">
        <f t="shared" si="36"/>
        <v>4.0000000000000001E-3</v>
      </c>
      <c r="AM87" s="30">
        <f t="shared" si="38"/>
        <v>3.0000000000000001E-3</v>
      </c>
      <c r="AN87" s="30"/>
      <c r="AO87" s="30">
        <f xml:space="preserve"> 0.003</f>
        <v>3.0000000000000001E-3</v>
      </c>
      <c r="AP87" s="30">
        <f t="shared" si="33"/>
        <v>5.0000000000000001E-3</v>
      </c>
      <c r="AQ87" s="66">
        <v>4.0000000000000001E-3</v>
      </c>
      <c r="AS87" s="24">
        <v>73</v>
      </c>
      <c r="AT87" s="3">
        <v>5.8999999999999997E-2</v>
      </c>
    </row>
    <row r="88" spans="1:46">
      <c r="A88" s="24">
        <v>148</v>
      </c>
      <c r="B88" s="35">
        <v>6.9000000000000006E-2</v>
      </c>
      <c r="C88" s="30">
        <f xml:space="preserve"> 0.035</f>
        <v>3.5000000000000003E-2</v>
      </c>
      <c r="D88" s="30">
        <f t="shared" si="34"/>
        <v>6.0000000000000001E-3</v>
      </c>
      <c r="E88" s="30">
        <f xml:space="preserve"> 0.009</f>
        <v>8.9999999999999993E-3</v>
      </c>
      <c r="F88" s="30">
        <f xml:space="preserve"> 0.007</f>
        <v>7.0000000000000001E-3</v>
      </c>
      <c r="G88" s="30">
        <f xml:space="preserve"> 0</f>
        <v>0</v>
      </c>
      <c r="H88" s="30">
        <f xml:space="preserve"> 0.009</f>
        <v>8.9999999999999993E-3</v>
      </c>
      <c r="I88" s="30"/>
      <c r="J88" s="30">
        <v>2E-3</v>
      </c>
      <c r="K88" s="30">
        <f t="shared" si="32"/>
        <v>2E-3</v>
      </c>
      <c r="L88" s="30">
        <v>0</v>
      </c>
      <c r="M88" s="30"/>
      <c r="N88" s="30"/>
      <c r="O88" s="30"/>
      <c r="P88" s="30"/>
      <c r="Q88" s="30"/>
      <c r="R88" s="30"/>
      <c r="S88" s="30"/>
      <c r="T88" s="3"/>
      <c r="U88" s="30"/>
      <c r="Y88" s="60">
        <v>148</v>
      </c>
      <c r="Z88" s="2">
        <f xml:space="preserve"> 0.003</f>
        <v>3.0000000000000001E-3</v>
      </c>
      <c r="AA88" s="61"/>
      <c r="AB88" s="30">
        <f xml:space="preserve"> 0.007</f>
        <v>7.0000000000000001E-3</v>
      </c>
      <c r="AC88" s="30">
        <v>2.1000000000000001E-2</v>
      </c>
      <c r="AD88" s="30">
        <f t="shared" si="35"/>
        <v>6.0000000000000001E-3</v>
      </c>
      <c r="AE88" s="30">
        <f xml:space="preserve"> 0.005</f>
        <v>5.0000000000000001E-3</v>
      </c>
      <c r="AF88" s="30">
        <v>7.0000000000000001E-3</v>
      </c>
      <c r="AG88" s="30">
        <f t="shared" si="37"/>
        <v>4.0000000000000001E-3</v>
      </c>
      <c r="AH88" s="30">
        <f xml:space="preserve"> 0.01</f>
        <v>0.01</v>
      </c>
      <c r="AI88" s="30">
        <f xml:space="preserve"> 0.012</f>
        <v>1.2E-2</v>
      </c>
      <c r="AJ88" s="30">
        <f xml:space="preserve"> 0.006</f>
        <v>6.0000000000000001E-3</v>
      </c>
      <c r="AK88" s="30">
        <v>1.8000000000000002E-2</v>
      </c>
      <c r="AL88" s="30">
        <f t="shared" si="36"/>
        <v>4.0000000000000001E-3</v>
      </c>
      <c r="AM88" s="30">
        <f t="shared" si="38"/>
        <v>3.0000000000000001E-3</v>
      </c>
      <c r="AN88" s="30"/>
      <c r="AO88" s="30">
        <f xml:space="preserve"> 0.003</f>
        <v>3.0000000000000001E-3</v>
      </c>
      <c r="AP88" s="30">
        <f xml:space="preserve"> 0.006</f>
        <v>6.0000000000000001E-3</v>
      </c>
      <c r="AQ88" s="66">
        <v>4.0000000000000001E-3</v>
      </c>
      <c r="AS88" s="24">
        <v>74</v>
      </c>
      <c r="AT88" s="3">
        <v>5.8999999999999997E-2</v>
      </c>
    </row>
    <row r="89" spans="1:46">
      <c r="A89" s="24">
        <v>150</v>
      </c>
      <c r="B89" s="35">
        <v>6.5000000000000002E-2</v>
      </c>
      <c r="C89" s="30">
        <f xml:space="preserve"> 0.033</f>
        <v>3.3000000000000002E-2</v>
      </c>
      <c r="D89" s="30">
        <f xml:space="preserve"> 0.005</f>
        <v>5.0000000000000001E-3</v>
      </c>
      <c r="E89" s="30">
        <f xml:space="preserve"> 0.008</f>
        <v>8.0000000000000002E-3</v>
      </c>
      <c r="F89" s="30">
        <f t="shared" ref="F89:F94" si="39" xml:space="preserve"> 0.006</f>
        <v>6.0000000000000001E-3</v>
      </c>
      <c r="G89" s="30"/>
      <c r="H89" s="30">
        <f xml:space="preserve"> 0.009</f>
        <v>8.9999999999999993E-3</v>
      </c>
      <c r="I89" s="30"/>
      <c r="J89" s="30">
        <v>2E-3</v>
      </c>
      <c r="K89" s="30">
        <f t="shared" si="32"/>
        <v>2E-3</v>
      </c>
      <c r="L89" s="30">
        <v>0</v>
      </c>
      <c r="M89" s="30"/>
      <c r="N89" s="30"/>
      <c r="O89" s="30"/>
      <c r="P89" s="30"/>
      <c r="Q89" s="30"/>
      <c r="R89" s="30"/>
      <c r="S89" s="30"/>
      <c r="T89" s="3"/>
      <c r="U89" s="30"/>
      <c r="Y89" s="60">
        <v>150</v>
      </c>
      <c r="Z89" s="2">
        <f t="shared" ref="Z89:Z103" si="40" xml:space="preserve"> 0.002</f>
        <v>2E-3</v>
      </c>
      <c r="AA89" s="61"/>
      <c r="AB89" s="30">
        <f xml:space="preserve"> 0.007</f>
        <v>7.0000000000000001E-3</v>
      </c>
      <c r="AC89" s="30">
        <v>2.1000000000000001E-2</v>
      </c>
      <c r="AD89" s="30">
        <f t="shared" ref="AD89:AD97" si="41" xml:space="preserve"> 0.005</f>
        <v>5.0000000000000001E-3</v>
      </c>
      <c r="AE89" s="30">
        <f xml:space="preserve"> 0.005</f>
        <v>5.0000000000000001E-3</v>
      </c>
      <c r="AF89" s="30">
        <v>7.0000000000000001E-3</v>
      </c>
      <c r="AG89" s="30">
        <f t="shared" si="37"/>
        <v>4.0000000000000001E-3</v>
      </c>
      <c r="AH89" s="30">
        <f xml:space="preserve"> 0.01</f>
        <v>0.01</v>
      </c>
      <c r="AI89" s="30">
        <f xml:space="preserve"> 0.011</f>
        <v>1.0999999999999999E-2</v>
      </c>
      <c r="AJ89" s="30">
        <f xml:space="preserve"> 0.007</f>
        <v>7.0000000000000001E-3</v>
      </c>
      <c r="AK89" s="30">
        <v>1.2E-2</v>
      </c>
      <c r="AL89" s="30">
        <f t="shared" si="36"/>
        <v>4.0000000000000001E-3</v>
      </c>
      <c r="AM89" s="30">
        <f t="shared" si="38"/>
        <v>3.0000000000000001E-3</v>
      </c>
      <c r="AN89" s="30"/>
      <c r="AO89" s="30">
        <f t="shared" ref="AO89:AO98" si="42" xml:space="preserve"> 0.002</f>
        <v>2E-3</v>
      </c>
      <c r="AP89" s="30">
        <f t="shared" ref="AP89:AP94" si="43" xml:space="preserve"> 0.004</f>
        <v>4.0000000000000001E-3</v>
      </c>
      <c r="AQ89" s="66">
        <v>4.0000000000000001E-3</v>
      </c>
      <c r="AS89" s="24">
        <v>75</v>
      </c>
      <c r="AT89" s="3">
        <v>5.8999999999999997E-2</v>
      </c>
    </row>
    <row r="90" spans="1:46">
      <c r="A90" s="24">
        <v>152</v>
      </c>
      <c r="B90" s="35">
        <v>6.2E-2</v>
      </c>
      <c r="C90" s="30">
        <f xml:space="preserve"> 0.032</f>
        <v>3.2000000000000001E-2</v>
      </c>
      <c r="D90" s="30">
        <f xml:space="preserve"> 0.005</f>
        <v>5.0000000000000001E-3</v>
      </c>
      <c r="E90" s="30">
        <f xml:space="preserve"> 0.008</f>
        <v>8.0000000000000002E-3</v>
      </c>
      <c r="F90" s="30">
        <f t="shared" si="39"/>
        <v>6.0000000000000001E-3</v>
      </c>
      <c r="G90" s="30"/>
      <c r="H90" s="30">
        <f xml:space="preserve"> 0.009</f>
        <v>8.9999999999999993E-3</v>
      </c>
      <c r="I90" s="30"/>
      <c r="J90" s="30">
        <v>1E-3</v>
      </c>
      <c r="K90" s="30">
        <f t="shared" si="32"/>
        <v>2E-3</v>
      </c>
      <c r="L90" s="30"/>
      <c r="M90" s="30"/>
      <c r="N90" s="30"/>
      <c r="O90" s="30"/>
      <c r="P90" s="30"/>
      <c r="Q90" s="30"/>
      <c r="R90" s="30"/>
      <c r="S90" s="30"/>
      <c r="T90" s="3"/>
      <c r="U90" s="30"/>
      <c r="Y90" s="60">
        <v>152</v>
      </c>
      <c r="Z90" s="2">
        <f t="shared" si="40"/>
        <v>2E-3</v>
      </c>
      <c r="AA90" s="61"/>
      <c r="AB90" s="30">
        <f xml:space="preserve"> 0.007</f>
        <v>7.0000000000000001E-3</v>
      </c>
      <c r="AC90" s="30">
        <v>2.1000000000000001E-2</v>
      </c>
      <c r="AD90" s="30">
        <f t="shared" si="41"/>
        <v>5.0000000000000001E-3</v>
      </c>
      <c r="AE90" s="30">
        <f xml:space="preserve"> 0.005</f>
        <v>5.0000000000000001E-3</v>
      </c>
      <c r="AF90" s="30">
        <v>6.0000000000000001E-3</v>
      </c>
      <c r="AG90" s="30">
        <f t="shared" si="37"/>
        <v>4.0000000000000001E-3</v>
      </c>
      <c r="AH90" s="30">
        <f xml:space="preserve"> 0.01</f>
        <v>0.01</v>
      </c>
      <c r="AI90" s="30">
        <f xml:space="preserve"> 0.011</f>
        <v>1.0999999999999999E-2</v>
      </c>
      <c r="AJ90" s="30">
        <f xml:space="preserve"> 0.006</f>
        <v>6.0000000000000001E-3</v>
      </c>
      <c r="AK90" s="30">
        <v>1.2E-2</v>
      </c>
      <c r="AL90" s="30">
        <f xml:space="preserve"> 0.003</f>
        <v>3.0000000000000001E-3</v>
      </c>
      <c r="AM90" s="30">
        <f t="shared" si="38"/>
        <v>3.0000000000000001E-3</v>
      </c>
      <c r="AN90" s="30"/>
      <c r="AO90" s="30">
        <f t="shared" si="42"/>
        <v>2E-3</v>
      </c>
      <c r="AP90" s="30">
        <f t="shared" si="43"/>
        <v>4.0000000000000001E-3</v>
      </c>
      <c r="AQ90" s="66">
        <v>3.0000000000000001E-3</v>
      </c>
      <c r="AS90" s="24">
        <v>76</v>
      </c>
      <c r="AT90" s="3">
        <v>5.8999999999999997E-2</v>
      </c>
    </row>
    <row r="91" spans="1:46">
      <c r="A91" s="24">
        <v>154</v>
      </c>
      <c r="B91" s="35">
        <v>5.8000000000000003E-2</v>
      </c>
      <c r="C91" s="30">
        <f xml:space="preserve"> 0.03</f>
        <v>0.03</v>
      </c>
      <c r="D91" s="30">
        <f xml:space="preserve"> 0.005</f>
        <v>5.0000000000000001E-3</v>
      </c>
      <c r="E91" s="30">
        <f xml:space="preserve"> 0.008</f>
        <v>8.0000000000000002E-3</v>
      </c>
      <c r="F91" s="30">
        <f t="shared" si="39"/>
        <v>6.0000000000000001E-3</v>
      </c>
      <c r="G91" s="30"/>
      <c r="H91" s="30">
        <f xml:space="preserve"> 0.008</f>
        <v>8.0000000000000002E-3</v>
      </c>
      <c r="I91" s="30"/>
      <c r="J91" s="30">
        <v>1E-3</v>
      </c>
      <c r="K91" s="30">
        <f t="shared" si="32"/>
        <v>2E-3</v>
      </c>
      <c r="L91" s="30"/>
      <c r="M91" s="30"/>
      <c r="N91" s="30"/>
      <c r="O91" s="30"/>
      <c r="P91" s="30"/>
      <c r="Q91" s="30"/>
      <c r="R91" s="30"/>
      <c r="S91" s="30"/>
      <c r="T91" s="3"/>
      <c r="U91" s="30"/>
      <c r="Y91" s="60">
        <v>154</v>
      </c>
      <c r="Z91" s="2">
        <f t="shared" si="40"/>
        <v>2E-3</v>
      </c>
      <c r="AA91" s="61"/>
      <c r="AB91" s="30">
        <f xml:space="preserve"> 0.007</f>
        <v>7.0000000000000001E-3</v>
      </c>
      <c r="AC91" s="30">
        <v>2.1000000000000001E-2</v>
      </c>
      <c r="AD91" s="30">
        <f t="shared" si="41"/>
        <v>5.0000000000000001E-3</v>
      </c>
      <c r="AE91" s="30">
        <f xml:space="preserve"> 0.005</f>
        <v>5.0000000000000001E-3</v>
      </c>
      <c r="AF91" s="30">
        <v>6.0000000000000001E-3</v>
      </c>
      <c r="AG91" s="30">
        <f t="shared" si="37"/>
        <v>4.0000000000000001E-3</v>
      </c>
      <c r="AH91" s="30">
        <f xml:space="preserve"> 0.009</f>
        <v>8.9999999999999993E-3</v>
      </c>
      <c r="AI91" s="30">
        <f xml:space="preserve"> 0.011</f>
        <v>1.0999999999999999E-2</v>
      </c>
      <c r="AJ91" s="30">
        <f xml:space="preserve"> 0.006</f>
        <v>6.0000000000000001E-3</v>
      </c>
      <c r="AK91" s="30">
        <v>1.2E-2</v>
      </c>
      <c r="AL91" s="30">
        <f xml:space="preserve"> 0.004</f>
        <v>4.0000000000000001E-3</v>
      </c>
      <c r="AM91" s="30">
        <f xml:space="preserve"> 0.002</f>
        <v>2E-3</v>
      </c>
      <c r="AN91" s="30"/>
      <c r="AO91" s="30">
        <f t="shared" si="42"/>
        <v>2E-3</v>
      </c>
      <c r="AP91" s="30">
        <f t="shared" si="43"/>
        <v>4.0000000000000001E-3</v>
      </c>
      <c r="AQ91" s="66">
        <v>3.0000000000000001E-3</v>
      </c>
      <c r="AS91" s="24">
        <v>77</v>
      </c>
      <c r="AT91" s="3">
        <v>5.8999999999999997E-2</v>
      </c>
    </row>
    <row r="92" spans="1:46">
      <c r="A92" s="24">
        <v>156</v>
      </c>
      <c r="B92" s="35">
        <v>5.5E-2</v>
      </c>
      <c r="C92" s="30">
        <f xml:space="preserve"> 0.029</f>
        <v>2.9000000000000001E-2</v>
      </c>
      <c r="D92" s="30">
        <f xml:space="preserve"> 0.005</f>
        <v>5.0000000000000001E-3</v>
      </c>
      <c r="E92" s="30">
        <f xml:space="preserve"> 0.008</f>
        <v>8.0000000000000002E-3</v>
      </c>
      <c r="F92" s="30">
        <f t="shared" si="39"/>
        <v>6.0000000000000001E-3</v>
      </c>
      <c r="G92" s="30"/>
      <c r="H92" s="30">
        <f xml:space="preserve"> 0.008</f>
        <v>8.0000000000000002E-3</v>
      </c>
      <c r="I92" s="30"/>
      <c r="J92" s="30">
        <v>1E-3</v>
      </c>
      <c r="K92" s="30">
        <f t="shared" si="32"/>
        <v>2E-3</v>
      </c>
      <c r="L92" s="30"/>
      <c r="M92" s="30"/>
      <c r="N92" s="30"/>
      <c r="O92" s="30"/>
      <c r="P92" s="30"/>
      <c r="Q92" s="30"/>
      <c r="R92" s="30"/>
      <c r="S92" s="30"/>
      <c r="T92" s="3"/>
      <c r="U92" s="30"/>
      <c r="Y92" s="60">
        <v>156</v>
      </c>
      <c r="Z92" s="2">
        <f t="shared" si="40"/>
        <v>2E-3</v>
      </c>
      <c r="AA92" s="61"/>
      <c r="AB92" s="30">
        <f t="shared" ref="AB92:AB97" si="44" xml:space="preserve"> 0.006</f>
        <v>6.0000000000000001E-3</v>
      </c>
      <c r="AC92" s="30">
        <v>1.8000000000000002E-2</v>
      </c>
      <c r="AD92" s="30">
        <f t="shared" si="41"/>
        <v>5.0000000000000001E-3</v>
      </c>
      <c r="AE92" s="30">
        <f xml:space="preserve"> 0.005</f>
        <v>5.0000000000000001E-3</v>
      </c>
      <c r="AF92" s="30">
        <v>6.0000000000000001E-3</v>
      </c>
      <c r="AG92" s="30">
        <f t="shared" si="37"/>
        <v>4.0000000000000001E-3</v>
      </c>
      <c r="AH92" s="30">
        <f xml:space="preserve"> 0.009</f>
        <v>8.9999999999999993E-3</v>
      </c>
      <c r="AI92" s="30">
        <f xml:space="preserve"> 0.011</f>
        <v>1.0999999999999999E-2</v>
      </c>
      <c r="AJ92" s="30">
        <f xml:space="preserve"> 0.005</f>
        <v>5.0000000000000001E-3</v>
      </c>
      <c r="AK92" s="30">
        <v>1.2E-2</v>
      </c>
      <c r="AL92" s="30">
        <f xml:space="preserve"> 0.004</f>
        <v>4.0000000000000001E-3</v>
      </c>
      <c r="AM92" s="30">
        <f xml:space="preserve"> 0.003</f>
        <v>3.0000000000000001E-3</v>
      </c>
      <c r="AN92" s="30"/>
      <c r="AO92" s="30">
        <f t="shared" si="42"/>
        <v>2E-3</v>
      </c>
      <c r="AP92" s="30">
        <f t="shared" si="43"/>
        <v>4.0000000000000001E-3</v>
      </c>
      <c r="AQ92" s="66">
        <v>3.0000000000000001E-3</v>
      </c>
      <c r="AS92" s="24">
        <v>78</v>
      </c>
      <c r="AT92" s="3">
        <v>5.8000000000000003E-2</v>
      </c>
    </row>
    <row r="93" spans="1:46">
      <c r="A93" s="24">
        <v>158</v>
      </c>
      <c r="B93" s="35">
        <v>5.2999999999999999E-2</v>
      </c>
      <c r="C93" s="30">
        <f xml:space="preserve"> 0.028</f>
        <v>2.8000000000000001E-2</v>
      </c>
      <c r="D93" s="30">
        <f t="shared" ref="D93:D102" si="45" xml:space="preserve"> 0.004</f>
        <v>4.0000000000000001E-3</v>
      </c>
      <c r="E93" s="30">
        <f t="shared" ref="E93:E98" si="46" xml:space="preserve"> 0.007</f>
        <v>7.0000000000000001E-3</v>
      </c>
      <c r="F93" s="30">
        <f t="shared" si="39"/>
        <v>6.0000000000000001E-3</v>
      </c>
      <c r="G93" s="30"/>
      <c r="H93" s="30">
        <f xml:space="preserve"> 0.008</f>
        <v>8.0000000000000002E-3</v>
      </c>
      <c r="I93" s="30"/>
      <c r="J93" s="30">
        <v>1E-3</v>
      </c>
      <c r="K93" s="30">
        <f t="shared" si="32"/>
        <v>2E-3</v>
      </c>
      <c r="L93" s="30"/>
      <c r="M93" s="30"/>
      <c r="N93" s="30"/>
      <c r="O93" s="30"/>
      <c r="P93" s="30"/>
      <c r="Q93" s="30"/>
      <c r="R93" s="30"/>
      <c r="S93" s="30"/>
      <c r="T93" s="3"/>
      <c r="U93" s="30"/>
      <c r="Y93" s="60">
        <v>158</v>
      </c>
      <c r="Z93" s="2">
        <f t="shared" si="40"/>
        <v>2E-3</v>
      </c>
      <c r="AA93" s="61"/>
      <c r="AB93" s="30">
        <f t="shared" si="44"/>
        <v>6.0000000000000001E-3</v>
      </c>
      <c r="AC93" s="30">
        <v>1.8000000000000002E-2</v>
      </c>
      <c r="AD93" s="30">
        <f t="shared" si="41"/>
        <v>5.0000000000000001E-3</v>
      </c>
      <c r="AE93" s="30">
        <f t="shared" ref="AE93:AE101" si="47" xml:space="preserve"> 0.004</f>
        <v>4.0000000000000001E-3</v>
      </c>
      <c r="AF93" s="30">
        <v>5.0000000000000001E-3</v>
      </c>
      <c r="AG93" s="30">
        <f t="shared" si="37"/>
        <v>4.0000000000000001E-3</v>
      </c>
      <c r="AH93" s="30">
        <f xml:space="preserve"> 0.009</f>
        <v>8.9999999999999993E-3</v>
      </c>
      <c r="AI93" s="30">
        <f xml:space="preserve"> 0.01</f>
        <v>0.01</v>
      </c>
      <c r="AJ93" s="30">
        <f xml:space="preserve"> 0.005</f>
        <v>5.0000000000000001E-3</v>
      </c>
      <c r="AK93" s="30">
        <v>1.2E-2</v>
      </c>
      <c r="AL93" s="30">
        <f xml:space="preserve"> 0.004</f>
        <v>4.0000000000000001E-3</v>
      </c>
      <c r="AM93" s="30">
        <f t="shared" ref="AM93:AM99" si="48" xml:space="preserve"> 0.002</f>
        <v>2E-3</v>
      </c>
      <c r="AN93" s="30"/>
      <c r="AO93" s="30">
        <f t="shared" si="42"/>
        <v>2E-3</v>
      </c>
      <c r="AP93" s="30">
        <f t="shared" si="43"/>
        <v>4.0000000000000001E-3</v>
      </c>
      <c r="AQ93" s="66">
        <v>3.0000000000000001E-3</v>
      </c>
      <c r="AS93" s="24">
        <v>79</v>
      </c>
      <c r="AT93" s="3">
        <v>5.8000000000000003E-2</v>
      </c>
    </row>
    <row r="94" spans="1:46">
      <c r="A94" s="24">
        <v>160</v>
      </c>
      <c r="B94" s="35">
        <v>5.0999999999999997E-2</v>
      </c>
      <c r="C94" s="30">
        <f xml:space="preserve"> 0.026</f>
        <v>2.5999999999999999E-2</v>
      </c>
      <c r="D94" s="30">
        <f t="shared" si="45"/>
        <v>4.0000000000000001E-3</v>
      </c>
      <c r="E94" s="30">
        <f t="shared" si="46"/>
        <v>7.0000000000000001E-3</v>
      </c>
      <c r="F94" s="30">
        <f t="shared" si="39"/>
        <v>6.0000000000000001E-3</v>
      </c>
      <c r="G94" s="30"/>
      <c r="H94" s="30">
        <f xml:space="preserve"> 0.008</f>
        <v>8.0000000000000002E-3</v>
      </c>
      <c r="I94" s="30"/>
      <c r="J94" s="30">
        <v>1E-3</v>
      </c>
      <c r="K94" s="30">
        <f xml:space="preserve"> 0.001</f>
        <v>1E-3</v>
      </c>
      <c r="L94" s="30"/>
      <c r="M94" s="30"/>
      <c r="N94" s="30"/>
      <c r="O94" s="30"/>
      <c r="P94" s="30"/>
      <c r="Q94" s="30"/>
      <c r="R94" s="30"/>
      <c r="S94" s="30"/>
      <c r="T94" s="3"/>
      <c r="U94" s="30"/>
      <c r="Y94" s="60">
        <v>160</v>
      </c>
      <c r="Z94" s="2">
        <f t="shared" si="40"/>
        <v>2E-3</v>
      </c>
      <c r="AA94" s="61"/>
      <c r="AB94" s="30">
        <f t="shared" si="44"/>
        <v>6.0000000000000001E-3</v>
      </c>
      <c r="AC94" s="30">
        <v>1.8000000000000002E-2</v>
      </c>
      <c r="AD94" s="30">
        <f t="shared" si="41"/>
        <v>5.0000000000000001E-3</v>
      </c>
      <c r="AE94" s="30">
        <f t="shared" si="47"/>
        <v>4.0000000000000001E-3</v>
      </c>
      <c r="AF94" s="30">
        <v>5.0000000000000001E-3</v>
      </c>
      <c r="AG94" s="30">
        <f t="shared" si="37"/>
        <v>4.0000000000000001E-3</v>
      </c>
      <c r="AH94" s="30">
        <f xml:space="preserve"> 0.009</f>
        <v>8.9999999999999993E-3</v>
      </c>
      <c r="AI94" s="30">
        <f xml:space="preserve"> 0.01</f>
        <v>0.01</v>
      </c>
      <c r="AJ94" s="30">
        <f xml:space="preserve"> 0.006</f>
        <v>6.0000000000000001E-3</v>
      </c>
      <c r="AK94" s="30">
        <v>1.2E-2</v>
      </c>
      <c r="AL94" s="30">
        <f xml:space="preserve"> 0.003</f>
        <v>3.0000000000000001E-3</v>
      </c>
      <c r="AM94" s="30">
        <f t="shared" si="48"/>
        <v>2E-3</v>
      </c>
      <c r="AN94" s="30"/>
      <c r="AO94" s="30">
        <f t="shared" si="42"/>
        <v>2E-3</v>
      </c>
      <c r="AP94" s="30">
        <f t="shared" si="43"/>
        <v>4.0000000000000001E-3</v>
      </c>
      <c r="AQ94" s="66">
        <v>3.0000000000000001E-3</v>
      </c>
      <c r="AS94" s="24">
        <v>80</v>
      </c>
      <c r="AT94" s="3">
        <v>5.8000000000000003E-2</v>
      </c>
    </row>
    <row r="95" spans="1:46">
      <c r="A95" s="24">
        <v>162</v>
      </c>
      <c r="B95" s="35">
        <v>4.9000000000000002E-2</v>
      </c>
      <c r="C95" s="30">
        <f xml:space="preserve"> 0.025</f>
        <v>2.5000000000000001E-2</v>
      </c>
      <c r="D95" s="30">
        <f t="shared" si="45"/>
        <v>4.0000000000000001E-3</v>
      </c>
      <c r="E95" s="30">
        <f t="shared" si="46"/>
        <v>7.0000000000000001E-3</v>
      </c>
      <c r="F95" s="30">
        <f t="shared" ref="F95:F104" si="49" xml:space="preserve"> 0.005</f>
        <v>5.0000000000000001E-3</v>
      </c>
      <c r="G95" s="30"/>
      <c r="H95" s="30">
        <f xml:space="preserve"> 0.007</f>
        <v>7.0000000000000001E-3</v>
      </c>
      <c r="I95" s="30"/>
      <c r="J95" s="30">
        <v>1E-3</v>
      </c>
      <c r="K95" s="30">
        <v>0</v>
      </c>
      <c r="L95" s="30"/>
      <c r="M95" s="30"/>
      <c r="N95" s="30"/>
      <c r="O95" s="30"/>
      <c r="P95" s="30"/>
      <c r="Q95" s="30"/>
      <c r="R95" s="30"/>
      <c r="S95" s="30"/>
      <c r="T95" s="3"/>
      <c r="U95" s="30"/>
      <c r="Y95" s="60">
        <v>162</v>
      </c>
      <c r="Z95" s="2">
        <f t="shared" si="40"/>
        <v>2E-3</v>
      </c>
      <c r="AA95" s="61"/>
      <c r="AB95" s="30">
        <f t="shared" si="44"/>
        <v>6.0000000000000001E-3</v>
      </c>
      <c r="AC95" s="30">
        <v>1.8000000000000002E-2</v>
      </c>
      <c r="AD95" s="30">
        <f t="shared" si="41"/>
        <v>5.0000000000000001E-3</v>
      </c>
      <c r="AE95" s="30">
        <f t="shared" si="47"/>
        <v>4.0000000000000001E-3</v>
      </c>
      <c r="AF95" s="30">
        <v>5.0000000000000001E-3</v>
      </c>
      <c r="AG95" s="30">
        <f xml:space="preserve"> 0.003</f>
        <v>3.0000000000000001E-3</v>
      </c>
      <c r="AH95" s="30">
        <f xml:space="preserve"> 0.008</f>
        <v>8.0000000000000002E-3</v>
      </c>
      <c r="AI95" s="30">
        <f xml:space="preserve"> 0.01</f>
        <v>0.01</v>
      </c>
      <c r="AJ95" s="30">
        <f xml:space="preserve"> 0.005</f>
        <v>5.0000000000000001E-3</v>
      </c>
      <c r="AK95" s="30">
        <v>9.0000000000000011E-3</v>
      </c>
      <c r="AL95" s="30">
        <f xml:space="preserve"> 0.003</f>
        <v>3.0000000000000001E-3</v>
      </c>
      <c r="AM95" s="30">
        <f t="shared" si="48"/>
        <v>2E-3</v>
      </c>
      <c r="AN95" s="30"/>
      <c r="AO95" s="30">
        <f t="shared" si="42"/>
        <v>2E-3</v>
      </c>
      <c r="AP95" s="30">
        <f xml:space="preserve"> 0.003</f>
        <v>3.0000000000000001E-3</v>
      </c>
      <c r="AQ95" s="66">
        <v>2E-3</v>
      </c>
      <c r="AS95" s="24">
        <v>81</v>
      </c>
      <c r="AT95" s="3">
        <v>5.8000000000000003E-2</v>
      </c>
    </row>
    <row r="96" spans="1:46">
      <c r="A96" s="24">
        <v>164</v>
      </c>
      <c r="B96" s="35">
        <v>4.7E-2</v>
      </c>
      <c r="C96" s="30">
        <f xml:space="preserve"> 0.024</f>
        <v>2.4E-2</v>
      </c>
      <c r="D96" s="30">
        <f t="shared" si="45"/>
        <v>4.0000000000000001E-3</v>
      </c>
      <c r="E96" s="30">
        <f t="shared" si="46"/>
        <v>7.0000000000000001E-3</v>
      </c>
      <c r="F96" s="30">
        <f t="shared" si="49"/>
        <v>5.0000000000000001E-3</v>
      </c>
      <c r="G96" s="30"/>
      <c r="H96" s="30">
        <f xml:space="preserve"> 0.007</f>
        <v>7.0000000000000001E-3</v>
      </c>
      <c r="I96" s="30"/>
      <c r="J96" s="30">
        <v>0</v>
      </c>
      <c r="K96" s="30">
        <v>0</v>
      </c>
      <c r="L96" s="30"/>
      <c r="M96" s="30"/>
      <c r="N96" s="30"/>
      <c r="O96" s="30"/>
      <c r="P96" s="30"/>
      <c r="Q96" s="30"/>
      <c r="R96" s="30"/>
      <c r="S96" s="30"/>
      <c r="T96" s="3"/>
      <c r="U96" s="30"/>
      <c r="Y96" s="60">
        <v>164</v>
      </c>
      <c r="Z96" s="2">
        <f t="shared" si="40"/>
        <v>2E-3</v>
      </c>
      <c r="AA96" s="61"/>
      <c r="AB96" s="30">
        <f t="shared" si="44"/>
        <v>6.0000000000000001E-3</v>
      </c>
      <c r="AC96" s="30">
        <v>1.8000000000000002E-2</v>
      </c>
      <c r="AD96" s="30">
        <f t="shared" si="41"/>
        <v>5.0000000000000001E-3</v>
      </c>
      <c r="AE96" s="30">
        <f t="shared" si="47"/>
        <v>4.0000000000000001E-3</v>
      </c>
      <c r="AF96" s="30">
        <v>5.0000000000000001E-3</v>
      </c>
      <c r="AG96" s="30">
        <f xml:space="preserve"> 0.003</f>
        <v>3.0000000000000001E-3</v>
      </c>
      <c r="AH96" s="30">
        <f xml:space="preserve"> 0.009</f>
        <v>8.9999999999999993E-3</v>
      </c>
      <c r="AI96" s="30">
        <f xml:space="preserve"> 0.009</f>
        <v>8.9999999999999993E-3</v>
      </c>
      <c r="AJ96" s="30">
        <f xml:space="preserve"> 0.005</f>
        <v>5.0000000000000001E-3</v>
      </c>
      <c r="AK96" s="30">
        <v>1.2E-2</v>
      </c>
      <c r="AL96" s="30">
        <f xml:space="preserve"> 0.003</f>
        <v>3.0000000000000001E-3</v>
      </c>
      <c r="AM96" s="30">
        <f t="shared" si="48"/>
        <v>2E-3</v>
      </c>
      <c r="AN96" s="30"/>
      <c r="AO96" s="30">
        <f t="shared" si="42"/>
        <v>2E-3</v>
      </c>
      <c r="AP96" s="30">
        <f xml:space="preserve"> 0.004</f>
        <v>4.0000000000000001E-3</v>
      </c>
      <c r="AQ96" s="66">
        <v>2E-3</v>
      </c>
      <c r="AS96" s="24">
        <v>82</v>
      </c>
      <c r="AT96" s="3">
        <v>5.8000000000000003E-2</v>
      </c>
    </row>
    <row r="97" spans="1:49">
      <c r="A97" s="24">
        <v>166</v>
      </c>
      <c r="B97" s="35">
        <v>4.4999999999999998E-2</v>
      </c>
      <c r="C97" s="30">
        <f xml:space="preserve"> 0.023</f>
        <v>2.3E-2</v>
      </c>
      <c r="D97" s="30">
        <f t="shared" si="45"/>
        <v>4.0000000000000001E-3</v>
      </c>
      <c r="E97" s="30">
        <f t="shared" si="46"/>
        <v>7.0000000000000001E-3</v>
      </c>
      <c r="F97" s="30">
        <f t="shared" si="49"/>
        <v>5.0000000000000001E-3</v>
      </c>
      <c r="G97" s="30"/>
      <c r="H97" s="30">
        <f xml:space="preserve"> 0.007</f>
        <v>7.0000000000000001E-3</v>
      </c>
      <c r="I97" s="30"/>
      <c r="J97" s="30">
        <v>0</v>
      </c>
      <c r="K97" s="30">
        <v>0</v>
      </c>
      <c r="L97" s="30"/>
      <c r="M97" s="30"/>
      <c r="N97" s="30"/>
      <c r="O97" s="30"/>
      <c r="P97" s="30"/>
      <c r="Q97" s="30"/>
      <c r="R97" s="30"/>
      <c r="S97" s="30"/>
      <c r="T97" s="3"/>
      <c r="U97" s="30"/>
      <c r="Y97" s="60">
        <v>166</v>
      </c>
      <c r="Z97" s="2">
        <f t="shared" si="40"/>
        <v>2E-3</v>
      </c>
      <c r="AA97" s="61"/>
      <c r="AB97" s="30">
        <f t="shared" si="44"/>
        <v>6.0000000000000001E-3</v>
      </c>
      <c r="AC97" s="30">
        <v>1.8000000000000002E-2</v>
      </c>
      <c r="AD97" s="30">
        <f t="shared" si="41"/>
        <v>5.0000000000000001E-3</v>
      </c>
      <c r="AE97" s="30">
        <f t="shared" si="47"/>
        <v>4.0000000000000001E-3</v>
      </c>
      <c r="AF97" s="30">
        <v>5.0000000000000001E-3</v>
      </c>
      <c r="AG97" s="30">
        <f xml:space="preserve"> 0.003</f>
        <v>3.0000000000000001E-3</v>
      </c>
      <c r="AH97" s="30">
        <f xml:space="preserve"> 0.008</f>
        <v>8.0000000000000002E-3</v>
      </c>
      <c r="AI97" s="30">
        <f xml:space="preserve"> 0.009</f>
        <v>8.9999999999999993E-3</v>
      </c>
      <c r="AJ97" s="30">
        <f xml:space="preserve"> 0.005</f>
        <v>5.0000000000000001E-3</v>
      </c>
      <c r="AK97" s="30">
        <v>9.0000000000000011E-3</v>
      </c>
      <c r="AL97" s="30">
        <f xml:space="preserve"> 0.003</f>
        <v>3.0000000000000001E-3</v>
      </c>
      <c r="AM97" s="30">
        <f t="shared" si="48"/>
        <v>2E-3</v>
      </c>
      <c r="AN97" s="30"/>
      <c r="AO97" s="30">
        <f t="shared" si="42"/>
        <v>2E-3</v>
      </c>
      <c r="AP97" s="30">
        <f xml:space="preserve"> 0.003</f>
        <v>3.0000000000000001E-3</v>
      </c>
      <c r="AQ97" s="66">
        <v>2E-3</v>
      </c>
      <c r="AS97" s="24">
        <v>83</v>
      </c>
      <c r="AT97" s="3">
        <v>5.7000000000000002E-2</v>
      </c>
    </row>
    <row r="98" spans="1:49">
      <c r="A98" s="24">
        <v>168</v>
      </c>
      <c r="B98" s="35">
        <v>4.3999999999999997E-2</v>
      </c>
      <c r="C98" s="30">
        <f xml:space="preserve"> 0.022</f>
        <v>2.1999999999999999E-2</v>
      </c>
      <c r="D98" s="30">
        <f t="shared" si="45"/>
        <v>4.0000000000000001E-3</v>
      </c>
      <c r="E98" s="30">
        <f t="shared" si="46"/>
        <v>7.0000000000000001E-3</v>
      </c>
      <c r="F98" s="30">
        <f t="shared" si="49"/>
        <v>5.0000000000000001E-3</v>
      </c>
      <c r="G98" s="30"/>
      <c r="H98" s="30">
        <v>0</v>
      </c>
      <c r="I98" s="30"/>
      <c r="J98" s="30">
        <v>0</v>
      </c>
      <c r="K98" s="30"/>
      <c r="L98" s="30"/>
      <c r="M98" s="30"/>
      <c r="N98" s="30"/>
      <c r="O98" s="30"/>
      <c r="P98" s="30"/>
      <c r="Q98" s="30"/>
      <c r="R98" s="30"/>
      <c r="S98" s="30"/>
      <c r="T98" s="3"/>
      <c r="U98" s="30"/>
      <c r="Y98" s="60">
        <v>168</v>
      </c>
      <c r="Z98" s="2">
        <f t="shared" si="40"/>
        <v>2E-3</v>
      </c>
      <c r="AA98" s="61"/>
      <c r="AB98" s="30">
        <f t="shared" ref="AB98:AB104" si="50" xml:space="preserve"> 0.005</f>
        <v>5.0000000000000001E-3</v>
      </c>
      <c r="AC98" s="30">
        <v>1.4999999999999999E-2</v>
      </c>
      <c r="AD98" s="30">
        <f t="shared" ref="AD98:AD107" si="51" xml:space="preserve"> 0.004</f>
        <v>4.0000000000000001E-3</v>
      </c>
      <c r="AE98" s="30">
        <f t="shared" si="47"/>
        <v>4.0000000000000001E-3</v>
      </c>
      <c r="AF98" s="30">
        <v>4.0000000000000001E-3</v>
      </c>
      <c r="AG98" s="30">
        <f xml:space="preserve"> 0.003</f>
        <v>3.0000000000000001E-3</v>
      </c>
      <c r="AH98" s="30">
        <f xml:space="preserve"> 0.008</f>
        <v>8.0000000000000002E-3</v>
      </c>
      <c r="AI98" s="30">
        <f xml:space="preserve"> 0.009</f>
        <v>8.9999999999999993E-3</v>
      </c>
      <c r="AJ98" s="30">
        <f xml:space="preserve"> 0.004</f>
        <v>4.0000000000000001E-3</v>
      </c>
      <c r="AK98" s="30">
        <v>9.0000000000000011E-3</v>
      </c>
      <c r="AL98" s="30">
        <f xml:space="preserve"> 0.002</f>
        <v>2E-3</v>
      </c>
      <c r="AM98" s="30">
        <f t="shared" si="48"/>
        <v>2E-3</v>
      </c>
      <c r="AN98" s="30"/>
      <c r="AO98" s="30">
        <f t="shared" si="42"/>
        <v>2E-3</v>
      </c>
      <c r="AP98" s="30">
        <f xml:space="preserve"> 0.003</f>
        <v>3.0000000000000001E-3</v>
      </c>
      <c r="AQ98" s="66">
        <v>2E-3</v>
      </c>
      <c r="AS98" s="24">
        <v>84</v>
      </c>
      <c r="AT98" s="3">
        <v>5.7000000000000002E-2</v>
      </c>
      <c r="AW98" s="30"/>
    </row>
    <row r="99" spans="1:49">
      <c r="A99" s="24">
        <v>170</v>
      </c>
      <c r="B99" s="35">
        <v>4.1000000000000002E-2</v>
      </c>
      <c r="C99" s="30">
        <f xml:space="preserve"> 0.022</f>
        <v>2.1999999999999999E-2</v>
      </c>
      <c r="D99" s="30">
        <f t="shared" si="45"/>
        <v>4.0000000000000001E-3</v>
      </c>
      <c r="E99" s="30">
        <f t="shared" ref="E99:E105" si="52" xml:space="preserve"> 0.006</f>
        <v>6.0000000000000001E-3</v>
      </c>
      <c r="F99" s="30">
        <f t="shared" si="49"/>
        <v>5.0000000000000001E-3</v>
      </c>
      <c r="G99" s="30"/>
      <c r="H99" s="30">
        <v>0</v>
      </c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"/>
      <c r="U99" s="30"/>
      <c r="Y99" s="60">
        <v>170</v>
      </c>
      <c r="Z99" s="2">
        <f t="shared" si="40"/>
        <v>2E-3</v>
      </c>
      <c r="AA99" s="61"/>
      <c r="AB99" s="30">
        <f t="shared" si="50"/>
        <v>5.0000000000000001E-3</v>
      </c>
      <c r="AC99" s="30">
        <v>1.4999999999999999E-2</v>
      </c>
      <c r="AD99" s="30">
        <f t="shared" si="51"/>
        <v>4.0000000000000001E-3</v>
      </c>
      <c r="AE99" s="30">
        <f t="shared" si="47"/>
        <v>4.0000000000000001E-3</v>
      </c>
      <c r="AF99" s="30">
        <v>4.0000000000000001E-3</v>
      </c>
      <c r="AG99" s="30">
        <f xml:space="preserve"> 0.004</f>
        <v>4.0000000000000001E-3</v>
      </c>
      <c r="AH99" s="30">
        <f xml:space="preserve"> 0.007</f>
        <v>7.0000000000000001E-3</v>
      </c>
      <c r="AI99" s="30">
        <f xml:space="preserve"> 0.009</f>
        <v>8.9999999999999993E-3</v>
      </c>
      <c r="AJ99" s="30">
        <f xml:space="preserve"> 0.005</f>
        <v>5.0000000000000001E-3</v>
      </c>
      <c r="AK99" s="30"/>
      <c r="AL99" s="30">
        <f xml:space="preserve"> 0.003</f>
        <v>3.0000000000000001E-3</v>
      </c>
      <c r="AM99" s="30">
        <f t="shared" si="48"/>
        <v>2E-3</v>
      </c>
      <c r="AN99" s="30"/>
      <c r="AO99" s="30"/>
      <c r="AP99" s="30"/>
      <c r="AQ99" s="66">
        <v>2E-3</v>
      </c>
      <c r="AS99" s="24">
        <v>85</v>
      </c>
      <c r="AT99" s="3">
        <v>5.7000000000000002E-2</v>
      </c>
      <c r="AW99" s="30"/>
    </row>
    <row r="100" spans="1:49">
      <c r="A100" s="24">
        <v>172</v>
      </c>
      <c r="B100" s="35">
        <v>0.04</v>
      </c>
      <c r="C100" s="30">
        <f xml:space="preserve"> 0.021</f>
        <v>2.1000000000000001E-2</v>
      </c>
      <c r="D100" s="30">
        <f t="shared" si="45"/>
        <v>4.0000000000000001E-3</v>
      </c>
      <c r="E100" s="30">
        <f t="shared" si="52"/>
        <v>6.0000000000000001E-3</v>
      </c>
      <c r="F100" s="30">
        <f t="shared" si="49"/>
        <v>5.0000000000000001E-3</v>
      </c>
      <c r="G100" s="30"/>
      <c r="H100" s="30">
        <v>0</v>
      </c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"/>
      <c r="U100" s="30"/>
      <c r="Y100" s="60">
        <v>172</v>
      </c>
      <c r="Z100" s="2">
        <f t="shared" si="40"/>
        <v>2E-3</v>
      </c>
      <c r="AA100" s="61"/>
      <c r="AB100" s="30">
        <f t="shared" si="50"/>
        <v>5.0000000000000001E-3</v>
      </c>
      <c r="AC100" s="30">
        <v>1.4999999999999999E-2</v>
      </c>
      <c r="AD100" s="30">
        <f t="shared" si="51"/>
        <v>4.0000000000000001E-3</v>
      </c>
      <c r="AE100" s="30">
        <f t="shared" si="47"/>
        <v>4.0000000000000001E-3</v>
      </c>
      <c r="AF100" s="30">
        <v>4.0000000000000001E-3</v>
      </c>
      <c r="AG100" s="30">
        <f xml:space="preserve"> 0.003</f>
        <v>3.0000000000000001E-3</v>
      </c>
      <c r="AH100" s="30">
        <f xml:space="preserve"> 0.007</f>
        <v>7.0000000000000001E-3</v>
      </c>
      <c r="AI100" s="30">
        <f xml:space="preserve"> 0.009</f>
        <v>8.9999999999999993E-3</v>
      </c>
      <c r="AJ100" s="30">
        <f t="shared" ref="AJ100:AJ106" si="53" xml:space="preserve"> 0.004</f>
        <v>4.0000000000000001E-3</v>
      </c>
      <c r="AK100" s="30"/>
      <c r="AL100" s="30" t="s">
        <v>21</v>
      </c>
      <c r="AM100" s="30">
        <f xml:space="preserve"> 0.003</f>
        <v>3.0000000000000001E-3</v>
      </c>
      <c r="AN100" s="30"/>
      <c r="AO100" s="30"/>
      <c r="AP100" s="30"/>
      <c r="AQ100" s="66">
        <v>2E-3</v>
      </c>
      <c r="AS100" s="24">
        <v>86</v>
      </c>
      <c r="AT100" s="3">
        <v>5.7000000000000002E-2</v>
      </c>
      <c r="AW100" s="30"/>
    </row>
    <row r="101" spans="1:49">
      <c r="A101" s="24">
        <v>174</v>
      </c>
      <c r="B101" s="35">
        <v>3.7999999999999999E-2</v>
      </c>
      <c r="C101" s="30">
        <f xml:space="preserve"> 0.02</f>
        <v>0.02</v>
      </c>
      <c r="D101" s="30">
        <f t="shared" si="45"/>
        <v>4.0000000000000001E-3</v>
      </c>
      <c r="E101" s="30">
        <f t="shared" si="52"/>
        <v>6.0000000000000001E-3</v>
      </c>
      <c r="F101" s="30">
        <f t="shared" si="49"/>
        <v>5.0000000000000001E-3</v>
      </c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"/>
      <c r="U101" s="30"/>
      <c r="Y101" s="60">
        <v>174</v>
      </c>
      <c r="Z101" s="2">
        <f t="shared" si="40"/>
        <v>2E-3</v>
      </c>
      <c r="AA101" s="61"/>
      <c r="AB101" s="30">
        <f t="shared" si="50"/>
        <v>5.0000000000000001E-3</v>
      </c>
      <c r="AC101" s="30">
        <v>1.4999999999999999E-2</v>
      </c>
      <c r="AD101" s="30">
        <f t="shared" si="51"/>
        <v>4.0000000000000001E-3</v>
      </c>
      <c r="AE101" s="30">
        <f t="shared" si="47"/>
        <v>4.0000000000000001E-3</v>
      </c>
      <c r="AF101" s="30"/>
      <c r="AG101" s="30">
        <f xml:space="preserve"> 0.003</f>
        <v>3.0000000000000001E-3</v>
      </c>
      <c r="AH101" s="30">
        <f xml:space="preserve"> 0.007</f>
        <v>7.0000000000000001E-3</v>
      </c>
      <c r="AI101" s="30">
        <f xml:space="preserve"> 0.008</f>
        <v>8.0000000000000002E-3</v>
      </c>
      <c r="AJ101" s="30">
        <f t="shared" si="53"/>
        <v>4.0000000000000001E-3</v>
      </c>
      <c r="AK101" s="30"/>
      <c r="AL101" s="30"/>
      <c r="AM101" s="30">
        <f xml:space="preserve"> 0.002</f>
        <v>2E-3</v>
      </c>
      <c r="AN101" s="30"/>
      <c r="AO101" s="30"/>
      <c r="AP101" s="30"/>
      <c r="AQ101" s="66">
        <v>2E-3</v>
      </c>
      <c r="AS101" s="24">
        <v>87</v>
      </c>
      <c r="AT101" s="3">
        <v>5.7000000000000002E-2</v>
      </c>
      <c r="AW101" s="30"/>
    </row>
    <row r="102" spans="1:49">
      <c r="A102" s="24">
        <v>176</v>
      </c>
      <c r="B102" s="35">
        <v>3.6999999999999998E-2</v>
      </c>
      <c r="C102" s="30">
        <f xml:space="preserve"> 0.019</f>
        <v>1.9E-2</v>
      </c>
      <c r="D102" s="30">
        <f t="shared" si="45"/>
        <v>4.0000000000000001E-3</v>
      </c>
      <c r="E102" s="30">
        <f t="shared" si="52"/>
        <v>6.0000000000000001E-3</v>
      </c>
      <c r="F102" s="30">
        <f t="shared" si="49"/>
        <v>5.0000000000000001E-3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"/>
      <c r="U102" s="30"/>
      <c r="Y102" s="60">
        <v>176</v>
      </c>
      <c r="Z102" s="2">
        <f t="shared" si="40"/>
        <v>2E-3</v>
      </c>
      <c r="AA102" s="61"/>
      <c r="AB102" s="30">
        <f t="shared" si="50"/>
        <v>5.0000000000000001E-3</v>
      </c>
      <c r="AC102" s="30">
        <v>1.4999999999999999E-2</v>
      </c>
      <c r="AD102" s="30">
        <f t="shared" si="51"/>
        <v>4.0000000000000001E-3</v>
      </c>
      <c r="AE102" s="30">
        <f xml:space="preserve"> 0.003</f>
        <v>3.0000000000000001E-3</v>
      </c>
      <c r="AF102" s="30"/>
      <c r="AG102" s="30"/>
      <c r="AH102" s="30">
        <f xml:space="preserve"> 0.007</f>
        <v>7.0000000000000001E-3</v>
      </c>
      <c r="AI102" s="30">
        <f xml:space="preserve"> 0.008</f>
        <v>8.0000000000000002E-3</v>
      </c>
      <c r="AJ102" s="30">
        <f t="shared" si="53"/>
        <v>4.0000000000000001E-3</v>
      </c>
      <c r="AK102" s="30"/>
      <c r="AL102" s="30"/>
      <c r="AM102" s="30" t="s">
        <v>22</v>
      </c>
      <c r="AN102" s="30"/>
      <c r="AO102" s="30"/>
      <c r="AP102" s="30"/>
      <c r="AQ102" s="3"/>
      <c r="AS102" s="24">
        <v>88</v>
      </c>
      <c r="AT102" s="3">
        <v>5.7000000000000002E-2</v>
      </c>
      <c r="AW102" s="30"/>
    </row>
    <row r="103" spans="1:49">
      <c r="A103" s="24">
        <v>178</v>
      </c>
      <c r="B103" s="35">
        <v>3.5999999999999997E-2</v>
      </c>
      <c r="C103" s="30">
        <f xml:space="preserve"> 0.019</f>
        <v>1.9E-2</v>
      </c>
      <c r="D103" s="30">
        <f t="shared" ref="D103:D112" si="54" xml:space="preserve"> 0.003</f>
        <v>3.0000000000000001E-3</v>
      </c>
      <c r="E103" s="30">
        <f t="shared" si="52"/>
        <v>6.0000000000000001E-3</v>
      </c>
      <c r="F103" s="30">
        <f t="shared" si="49"/>
        <v>5.0000000000000001E-3</v>
      </c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"/>
      <c r="U103" s="30"/>
      <c r="Y103" s="60">
        <v>178</v>
      </c>
      <c r="Z103" s="2">
        <f t="shared" si="40"/>
        <v>2E-3</v>
      </c>
      <c r="AA103" s="61"/>
      <c r="AB103" s="30">
        <f t="shared" si="50"/>
        <v>5.0000000000000001E-3</v>
      </c>
      <c r="AC103" s="30">
        <v>1.4999999999999999E-2</v>
      </c>
      <c r="AD103" s="30">
        <f t="shared" si="51"/>
        <v>4.0000000000000001E-3</v>
      </c>
      <c r="AE103" s="30">
        <f xml:space="preserve"> 0.004</f>
        <v>4.0000000000000001E-3</v>
      </c>
      <c r="AF103" s="30"/>
      <c r="AG103" s="30"/>
      <c r="AH103" s="30">
        <f xml:space="preserve"> 0.006</f>
        <v>6.0000000000000001E-3</v>
      </c>
      <c r="AI103" s="30">
        <f xml:space="preserve"> 0.008</f>
        <v>8.0000000000000002E-3</v>
      </c>
      <c r="AJ103" s="30">
        <f t="shared" si="53"/>
        <v>4.0000000000000001E-3</v>
      </c>
      <c r="AK103" s="30"/>
      <c r="AL103" s="30"/>
      <c r="AM103" s="30"/>
      <c r="AN103" s="30"/>
      <c r="AO103" s="30"/>
      <c r="AP103" s="30"/>
      <c r="AQ103" s="3"/>
      <c r="AS103" s="24">
        <v>89</v>
      </c>
      <c r="AT103" s="3">
        <v>5.5E-2</v>
      </c>
      <c r="AW103" s="30"/>
    </row>
    <row r="104" spans="1:49">
      <c r="A104" s="24">
        <v>180</v>
      </c>
      <c r="B104" s="35">
        <v>3.5000000000000003E-2</v>
      </c>
      <c r="C104" s="30">
        <f xml:space="preserve"> 0.018</f>
        <v>1.7999999999999999E-2</v>
      </c>
      <c r="D104" s="30">
        <f t="shared" si="54"/>
        <v>3.0000000000000001E-3</v>
      </c>
      <c r="E104" s="30">
        <f t="shared" si="52"/>
        <v>6.0000000000000001E-3</v>
      </c>
      <c r="F104" s="30">
        <f t="shared" si="49"/>
        <v>5.0000000000000001E-3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"/>
      <c r="U104" s="30"/>
      <c r="Y104" s="60">
        <v>180</v>
      </c>
      <c r="Z104" s="2">
        <f xml:space="preserve"> 0.001</f>
        <v>1E-3</v>
      </c>
      <c r="AA104" s="61"/>
      <c r="AB104" s="30">
        <f t="shared" si="50"/>
        <v>5.0000000000000001E-3</v>
      </c>
      <c r="AC104" s="30">
        <v>1.4999999999999999E-2</v>
      </c>
      <c r="AD104" s="30">
        <f t="shared" si="51"/>
        <v>4.0000000000000001E-3</v>
      </c>
      <c r="AE104" s="30">
        <f xml:space="preserve"> 0.003</f>
        <v>3.0000000000000001E-3</v>
      </c>
      <c r="AF104" s="30"/>
      <c r="AG104" s="30"/>
      <c r="AH104" s="30">
        <f xml:space="preserve"> 0.007</f>
        <v>7.0000000000000001E-3</v>
      </c>
      <c r="AI104" s="30">
        <f xml:space="preserve"> 0.008</f>
        <v>8.0000000000000002E-3</v>
      </c>
      <c r="AJ104" s="30">
        <f t="shared" si="53"/>
        <v>4.0000000000000001E-3</v>
      </c>
      <c r="AK104" s="30"/>
      <c r="AL104" s="30"/>
      <c r="AM104" s="30"/>
      <c r="AN104" s="30"/>
      <c r="AO104" s="30"/>
      <c r="AP104" s="30"/>
      <c r="AQ104" s="3"/>
      <c r="AS104" s="24">
        <v>90</v>
      </c>
      <c r="AT104" s="3">
        <v>5.5E-2</v>
      </c>
      <c r="AW104" s="30"/>
    </row>
    <row r="105" spans="1:49">
      <c r="A105" s="24">
        <v>182</v>
      </c>
      <c r="B105" s="35">
        <v>3.4000000000000002E-2</v>
      </c>
      <c r="C105" s="30">
        <f xml:space="preserve"> 0.017</f>
        <v>1.7000000000000001E-2</v>
      </c>
      <c r="D105" s="30">
        <f t="shared" si="54"/>
        <v>3.0000000000000001E-3</v>
      </c>
      <c r="E105" s="30">
        <f t="shared" si="52"/>
        <v>6.0000000000000001E-3</v>
      </c>
      <c r="F105" s="30">
        <f t="shared" ref="F105:F115" si="55" xml:space="preserve"> 0.004</f>
        <v>4.0000000000000001E-3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"/>
      <c r="U105" s="30"/>
      <c r="Y105" s="60">
        <v>182</v>
      </c>
      <c r="Z105" s="2">
        <f xml:space="preserve"> 0.001</f>
        <v>1E-3</v>
      </c>
      <c r="AA105" s="61"/>
      <c r="AB105" s="30">
        <f xml:space="preserve"> 0.004</f>
        <v>4.0000000000000001E-3</v>
      </c>
      <c r="AC105" s="30">
        <v>1.2E-2</v>
      </c>
      <c r="AD105" s="30">
        <f t="shared" si="51"/>
        <v>4.0000000000000001E-3</v>
      </c>
      <c r="AE105" s="30">
        <f xml:space="preserve"> 0.003</f>
        <v>3.0000000000000001E-3</v>
      </c>
      <c r="AF105" s="30"/>
      <c r="AG105" s="30"/>
      <c r="AH105" s="30">
        <f xml:space="preserve"> 0.007</f>
        <v>7.0000000000000001E-3</v>
      </c>
      <c r="AI105" s="30">
        <f xml:space="preserve"> 0.007</f>
        <v>7.0000000000000001E-3</v>
      </c>
      <c r="AJ105" s="30">
        <f t="shared" si="53"/>
        <v>4.0000000000000001E-3</v>
      </c>
      <c r="AK105" s="30"/>
      <c r="AL105" s="30"/>
      <c r="AM105" s="30"/>
      <c r="AN105" s="30"/>
      <c r="AO105" s="30"/>
      <c r="AP105" s="30"/>
      <c r="AQ105" s="3"/>
      <c r="AS105" s="24">
        <v>91</v>
      </c>
      <c r="AT105" s="3">
        <v>5.6000000000000001E-2</v>
      </c>
      <c r="AW105" s="30"/>
    </row>
    <row r="106" spans="1:49">
      <c r="A106" s="24">
        <v>184</v>
      </c>
      <c r="B106" s="35">
        <v>3.2000000000000001E-2</v>
      </c>
      <c r="C106" s="30">
        <f xml:space="preserve"> 0.017</f>
        <v>1.7000000000000001E-2</v>
      </c>
      <c r="D106" s="30">
        <f t="shared" si="54"/>
        <v>3.0000000000000001E-3</v>
      </c>
      <c r="E106" s="30">
        <f t="shared" ref="E106:E116" si="56" xml:space="preserve"> 0.005</f>
        <v>5.0000000000000001E-3</v>
      </c>
      <c r="F106" s="30">
        <f t="shared" si="55"/>
        <v>4.0000000000000001E-3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"/>
      <c r="U106" s="30"/>
      <c r="Y106" s="60">
        <v>184</v>
      </c>
      <c r="Z106" s="2">
        <f xml:space="preserve"> 0.001</f>
        <v>1E-3</v>
      </c>
      <c r="AA106" s="61"/>
      <c r="AB106" s="30">
        <f xml:space="preserve"> 0.004</f>
        <v>4.0000000000000001E-3</v>
      </c>
      <c r="AC106" s="30">
        <v>1.2E-2</v>
      </c>
      <c r="AD106" s="30">
        <f t="shared" si="51"/>
        <v>4.0000000000000001E-3</v>
      </c>
      <c r="AE106" s="30">
        <f xml:space="preserve"> 0.004</f>
        <v>4.0000000000000001E-3</v>
      </c>
      <c r="AF106" s="30"/>
      <c r="AG106" s="30"/>
      <c r="AH106" s="30">
        <f xml:space="preserve"> 0.007</f>
        <v>7.0000000000000001E-3</v>
      </c>
      <c r="AI106" s="30">
        <f xml:space="preserve"> 0.008</f>
        <v>8.0000000000000002E-3</v>
      </c>
      <c r="AJ106" s="30">
        <f t="shared" si="53"/>
        <v>4.0000000000000001E-3</v>
      </c>
      <c r="AK106" s="30"/>
      <c r="AL106" s="30"/>
      <c r="AM106" s="30"/>
      <c r="AN106" s="30"/>
      <c r="AO106" s="30"/>
      <c r="AP106" s="30"/>
      <c r="AQ106" s="3"/>
      <c r="AS106" s="24">
        <v>92</v>
      </c>
      <c r="AT106" s="3">
        <v>5.5E-2</v>
      </c>
      <c r="AW106" s="30"/>
    </row>
    <row r="107" spans="1:49">
      <c r="A107" s="24">
        <v>186</v>
      </c>
      <c r="B107" s="35">
        <v>3.1E-2</v>
      </c>
      <c r="C107" s="30">
        <f xml:space="preserve"> 0.017</f>
        <v>1.7000000000000001E-2</v>
      </c>
      <c r="D107" s="30">
        <f t="shared" si="54"/>
        <v>3.0000000000000001E-3</v>
      </c>
      <c r="E107" s="30">
        <f t="shared" si="56"/>
        <v>5.0000000000000001E-3</v>
      </c>
      <c r="F107" s="30">
        <f t="shared" si="55"/>
        <v>4.0000000000000001E-3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"/>
      <c r="U107" s="30"/>
      <c r="Y107" s="60">
        <v>186</v>
      </c>
      <c r="Z107" s="2">
        <f xml:space="preserve"> 0.001</f>
        <v>1E-3</v>
      </c>
      <c r="AA107" s="61"/>
      <c r="AB107" s="30">
        <f xml:space="preserve"> 0.004</f>
        <v>4.0000000000000001E-3</v>
      </c>
      <c r="AC107" s="30"/>
      <c r="AD107" s="30">
        <f t="shared" si="51"/>
        <v>4.0000000000000001E-3</v>
      </c>
      <c r="AE107" s="30">
        <f xml:space="preserve"> 0.003</f>
        <v>3.0000000000000001E-3</v>
      </c>
      <c r="AF107" s="30"/>
      <c r="AG107" s="30"/>
      <c r="AH107" s="30">
        <f xml:space="preserve"> 0.006</f>
        <v>6.0000000000000001E-3</v>
      </c>
      <c r="AI107" s="30">
        <f xml:space="preserve"> 0.007</f>
        <v>7.0000000000000001E-3</v>
      </c>
      <c r="AJ107" s="30">
        <f xml:space="preserve"> 0.003</f>
        <v>3.0000000000000001E-3</v>
      </c>
      <c r="AK107" s="30"/>
      <c r="AL107" s="30"/>
      <c r="AM107" s="30"/>
      <c r="AN107" s="30"/>
      <c r="AO107" s="30"/>
      <c r="AP107" s="30"/>
      <c r="AQ107" s="3"/>
      <c r="AS107" s="24">
        <v>93</v>
      </c>
      <c r="AT107" s="3">
        <v>5.5E-2</v>
      </c>
      <c r="AW107" s="30"/>
    </row>
    <row r="108" spans="1:49">
      <c r="A108" s="24">
        <v>188</v>
      </c>
      <c r="B108" s="35">
        <v>3.1E-2</v>
      </c>
      <c r="C108" s="30">
        <f xml:space="preserve"> 0.016</f>
        <v>1.6E-2</v>
      </c>
      <c r="D108" s="30">
        <f t="shared" si="54"/>
        <v>3.0000000000000001E-3</v>
      </c>
      <c r="E108" s="30">
        <f t="shared" si="56"/>
        <v>5.0000000000000001E-3</v>
      </c>
      <c r="F108" s="30">
        <f t="shared" si="55"/>
        <v>4.0000000000000001E-3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"/>
      <c r="U108" s="30"/>
      <c r="Y108" s="60">
        <v>188</v>
      </c>
      <c r="Z108" s="2">
        <f xml:space="preserve"> 0.001</f>
        <v>1E-3</v>
      </c>
      <c r="AA108" s="61"/>
      <c r="AB108" s="30">
        <f xml:space="preserve"> 0.004</f>
        <v>4.0000000000000001E-3</v>
      </c>
      <c r="AC108" s="30"/>
      <c r="AD108" s="30">
        <f t="shared" ref="AD108:AD121" si="57" xml:space="preserve"> 0.003</f>
        <v>3.0000000000000001E-3</v>
      </c>
      <c r="AE108" s="30">
        <f xml:space="preserve"> 0.003</f>
        <v>3.0000000000000001E-3</v>
      </c>
      <c r="AF108" s="30"/>
      <c r="AG108" s="30"/>
      <c r="AH108" s="30">
        <f xml:space="preserve"> 0.005</f>
        <v>5.0000000000000001E-3</v>
      </c>
      <c r="AI108" s="30">
        <f xml:space="preserve"> 0.007</f>
        <v>7.0000000000000001E-3</v>
      </c>
      <c r="AJ108" s="30">
        <f xml:space="preserve"> 0.004</f>
        <v>4.0000000000000001E-3</v>
      </c>
      <c r="AK108" s="30"/>
      <c r="AL108" s="30"/>
      <c r="AM108" s="30"/>
      <c r="AN108" s="30"/>
      <c r="AO108" s="30"/>
      <c r="AP108" s="30"/>
      <c r="AQ108" s="3"/>
      <c r="AS108" s="24">
        <v>94</v>
      </c>
      <c r="AT108" s="3">
        <v>5.5E-2</v>
      </c>
      <c r="AW108" s="30"/>
    </row>
    <row r="109" spans="1:49">
      <c r="A109" s="24">
        <v>190</v>
      </c>
      <c r="B109" s="35">
        <v>0.03</v>
      </c>
      <c r="C109" s="30">
        <f xml:space="preserve"> 0.015</f>
        <v>1.4999999999999999E-2</v>
      </c>
      <c r="D109" s="30">
        <f t="shared" si="54"/>
        <v>3.0000000000000001E-3</v>
      </c>
      <c r="E109" s="30">
        <f t="shared" si="56"/>
        <v>5.0000000000000001E-3</v>
      </c>
      <c r="F109" s="30">
        <f t="shared" si="55"/>
        <v>4.0000000000000001E-3</v>
      </c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"/>
      <c r="U109" s="30"/>
      <c r="Y109" s="60">
        <v>190</v>
      </c>
      <c r="Z109" s="2">
        <f xml:space="preserve"> 0.002</f>
        <v>2E-3</v>
      </c>
      <c r="AA109" s="61"/>
      <c r="AB109" s="30">
        <f xml:space="preserve"> 0.005</f>
        <v>5.0000000000000001E-3</v>
      </c>
      <c r="AC109" s="30"/>
      <c r="AD109" s="30">
        <f t="shared" si="57"/>
        <v>3.0000000000000001E-3</v>
      </c>
      <c r="AE109" s="30">
        <f xml:space="preserve"> 0.003</f>
        <v>3.0000000000000001E-3</v>
      </c>
      <c r="AF109" s="30"/>
      <c r="AG109" s="30"/>
      <c r="AH109" s="30">
        <f xml:space="preserve"> 0.007</f>
        <v>7.0000000000000001E-3</v>
      </c>
      <c r="AI109" s="30">
        <f xml:space="preserve"> 0.007</f>
        <v>7.0000000000000001E-3</v>
      </c>
      <c r="AJ109" s="30">
        <f xml:space="preserve"> 0.003</f>
        <v>3.0000000000000001E-3</v>
      </c>
      <c r="AK109" s="30"/>
      <c r="AL109" s="30"/>
      <c r="AM109" s="30"/>
      <c r="AN109" s="30"/>
      <c r="AO109" s="30"/>
      <c r="AP109" s="30"/>
      <c r="AQ109" s="3"/>
      <c r="AS109" s="24">
        <v>95</v>
      </c>
      <c r="AT109" s="3">
        <v>5.5E-2</v>
      </c>
      <c r="AW109" s="30"/>
    </row>
    <row r="110" spans="1:49">
      <c r="A110" s="24">
        <v>192</v>
      </c>
      <c r="B110" s="35">
        <v>2.9000000000000001E-2</v>
      </c>
      <c r="C110" s="30">
        <f xml:space="preserve"> 0.015</f>
        <v>1.4999999999999999E-2</v>
      </c>
      <c r="D110" s="30">
        <f t="shared" si="54"/>
        <v>3.0000000000000001E-3</v>
      </c>
      <c r="E110" s="30">
        <f t="shared" si="56"/>
        <v>5.0000000000000001E-3</v>
      </c>
      <c r="F110" s="30">
        <f t="shared" si="55"/>
        <v>4.0000000000000001E-3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"/>
      <c r="U110" s="30"/>
      <c r="Y110" s="60">
        <v>192</v>
      </c>
      <c r="Z110" s="2">
        <f xml:space="preserve"> 0.001</f>
        <v>1E-3</v>
      </c>
      <c r="AA110" s="61"/>
      <c r="AB110" s="30">
        <f xml:space="preserve"> 0.004</f>
        <v>4.0000000000000001E-3</v>
      </c>
      <c r="AC110" s="30"/>
      <c r="AD110" s="30">
        <f t="shared" si="57"/>
        <v>3.0000000000000001E-3</v>
      </c>
      <c r="AE110" s="30">
        <f xml:space="preserve"> 0.003</f>
        <v>3.0000000000000001E-3</v>
      </c>
      <c r="AF110" s="30"/>
      <c r="AG110" s="30"/>
      <c r="AH110" s="30">
        <f xml:space="preserve"> 0.006</f>
        <v>6.0000000000000001E-3</v>
      </c>
      <c r="AI110" s="30">
        <f xml:space="preserve"> 0.007</f>
        <v>7.0000000000000001E-3</v>
      </c>
      <c r="AJ110" s="30">
        <f xml:space="preserve"> 0.003</f>
        <v>3.0000000000000001E-3</v>
      </c>
      <c r="AK110" s="30"/>
      <c r="AL110" s="30"/>
      <c r="AM110" s="30"/>
      <c r="AN110" s="30"/>
      <c r="AO110" s="30"/>
      <c r="AP110" s="30"/>
      <c r="AQ110" s="3"/>
      <c r="AS110" s="24">
        <v>96</v>
      </c>
      <c r="AT110" s="3">
        <v>5.5E-2</v>
      </c>
      <c r="AW110" s="30"/>
    </row>
    <row r="111" spans="1:49">
      <c r="A111" s="24">
        <v>194</v>
      </c>
      <c r="B111" s="35">
        <v>2.8000000000000001E-2</v>
      </c>
      <c r="C111" s="30">
        <f xml:space="preserve"> 0.015</f>
        <v>1.4999999999999999E-2</v>
      </c>
      <c r="D111" s="30">
        <f t="shared" si="54"/>
        <v>3.0000000000000001E-3</v>
      </c>
      <c r="E111" s="30">
        <f t="shared" si="56"/>
        <v>5.0000000000000001E-3</v>
      </c>
      <c r="F111" s="30">
        <f t="shared" si="55"/>
        <v>4.0000000000000001E-3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"/>
      <c r="U111" s="30"/>
      <c r="Y111" s="60">
        <v>194</v>
      </c>
      <c r="Z111" s="2">
        <f xml:space="preserve"> 0.002</f>
        <v>2E-3</v>
      </c>
      <c r="AA111" s="61"/>
      <c r="AB111" s="30">
        <f xml:space="preserve"> 0.004</f>
        <v>4.0000000000000001E-3</v>
      </c>
      <c r="AC111" s="30"/>
      <c r="AD111" s="30">
        <f t="shared" si="57"/>
        <v>3.0000000000000001E-3</v>
      </c>
      <c r="AE111" s="30" t="s">
        <v>31</v>
      </c>
      <c r="AF111" s="30"/>
      <c r="AG111" s="30"/>
      <c r="AH111" s="30">
        <f xml:space="preserve"> 0.005</f>
        <v>5.0000000000000001E-3</v>
      </c>
      <c r="AI111" s="30">
        <f xml:space="preserve"> 0.006</f>
        <v>6.0000000000000001E-3</v>
      </c>
      <c r="AJ111" s="30">
        <f xml:space="preserve"> 0.003</f>
        <v>3.0000000000000001E-3</v>
      </c>
      <c r="AK111" s="30"/>
      <c r="AL111" s="30"/>
      <c r="AM111" s="30"/>
      <c r="AN111" s="30"/>
      <c r="AO111" s="30"/>
      <c r="AP111" s="30"/>
      <c r="AQ111" s="3"/>
      <c r="AS111" s="24">
        <v>97</v>
      </c>
      <c r="AT111" s="3">
        <v>5.3999999999999999E-2</v>
      </c>
      <c r="AW111" s="30"/>
    </row>
    <row r="112" spans="1:49">
      <c r="A112" s="24">
        <v>196</v>
      </c>
      <c r="B112" s="35">
        <v>2.7E-2</v>
      </c>
      <c r="C112" s="30">
        <f xml:space="preserve"> 0.014</f>
        <v>1.4E-2</v>
      </c>
      <c r="D112" s="30">
        <f t="shared" si="54"/>
        <v>3.0000000000000001E-3</v>
      </c>
      <c r="E112" s="30">
        <f t="shared" si="56"/>
        <v>5.0000000000000001E-3</v>
      </c>
      <c r="F112" s="30">
        <f t="shared" si="55"/>
        <v>4.0000000000000001E-3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"/>
      <c r="U112" s="30"/>
      <c r="Y112" s="60">
        <v>196</v>
      </c>
      <c r="Z112" s="2">
        <f xml:space="preserve"> 0.001</f>
        <v>1E-3</v>
      </c>
      <c r="AA112" s="61"/>
      <c r="AB112" s="30">
        <f xml:space="preserve"> 0.004</f>
        <v>4.0000000000000001E-3</v>
      </c>
      <c r="AC112" s="30"/>
      <c r="AD112" s="30">
        <f t="shared" si="57"/>
        <v>3.0000000000000001E-3</v>
      </c>
      <c r="AE112" s="30"/>
      <c r="AF112" s="30"/>
      <c r="AG112" s="30"/>
      <c r="AH112" s="30">
        <f xml:space="preserve"> 0.005</f>
        <v>5.0000000000000001E-3</v>
      </c>
      <c r="AI112" s="30">
        <f xml:space="preserve"> 0.006</f>
        <v>6.0000000000000001E-3</v>
      </c>
      <c r="AJ112" s="30">
        <f xml:space="preserve"> 0.003</f>
        <v>3.0000000000000001E-3</v>
      </c>
      <c r="AK112" s="30"/>
      <c r="AL112" s="30"/>
      <c r="AM112" s="30"/>
      <c r="AN112" s="30"/>
      <c r="AO112" s="30"/>
      <c r="AP112" s="30"/>
      <c r="AQ112" s="3"/>
      <c r="AS112" s="24">
        <v>98</v>
      </c>
      <c r="AT112" s="3">
        <v>5.3999999999999999E-2</v>
      </c>
      <c r="AW112" s="30"/>
    </row>
    <row r="113" spans="1:51">
      <c r="A113" s="24">
        <v>198</v>
      </c>
      <c r="B113" s="35">
        <v>2.5999999999999999E-2</v>
      </c>
      <c r="C113" s="30">
        <f xml:space="preserve"> 0.014</f>
        <v>1.4E-2</v>
      </c>
      <c r="D113" s="30">
        <f t="shared" ref="D113:D127" si="58" xml:space="preserve"> 0.002</f>
        <v>2E-3</v>
      </c>
      <c r="E113" s="30">
        <f t="shared" si="56"/>
        <v>5.0000000000000001E-3</v>
      </c>
      <c r="F113" s="30">
        <f t="shared" si="55"/>
        <v>4.0000000000000001E-3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"/>
      <c r="U113" s="30"/>
      <c r="Y113" s="60">
        <v>198</v>
      </c>
      <c r="Z113" s="2"/>
      <c r="AA113" s="61"/>
      <c r="AB113" s="30">
        <f xml:space="preserve"> 0.004</f>
        <v>4.0000000000000001E-3</v>
      </c>
      <c r="AC113" s="30"/>
      <c r="AD113" s="30">
        <f t="shared" si="57"/>
        <v>3.0000000000000001E-3</v>
      </c>
      <c r="AE113" s="30"/>
      <c r="AF113" s="30"/>
      <c r="AG113" s="30"/>
      <c r="AH113" s="30">
        <f xml:space="preserve"> 0.005</f>
        <v>5.0000000000000001E-3</v>
      </c>
      <c r="AI113" s="30">
        <f xml:space="preserve"> 0.006</f>
        <v>6.0000000000000001E-3</v>
      </c>
      <c r="AJ113" s="30">
        <f xml:space="preserve"> 0.004</f>
        <v>4.0000000000000001E-3</v>
      </c>
      <c r="AK113" s="30"/>
      <c r="AL113" s="30"/>
      <c r="AM113" s="30"/>
      <c r="AN113" s="30"/>
      <c r="AO113" s="30"/>
      <c r="AP113" s="30"/>
      <c r="AQ113" s="3"/>
      <c r="AS113" s="24">
        <v>99</v>
      </c>
      <c r="AT113" s="3">
        <v>5.3999999999999999E-2</v>
      </c>
      <c r="AW113" s="30"/>
    </row>
    <row r="114" spans="1:51">
      <c r="A114" s="24">
        <v>200</v>
      </c>
      <c r="B114" s="35">
        <v>2.5999999999999999E-2</v>
      </c>
      <c r="C114" s="30">
        <f xml:space="preserve"> 0.013</f>
        <v>1.2999999999999999E-2</v>
      </c>
      <c r="D114" s="30">
        <f t="shared" si="58"/>
        <v>2E-3</v>
      </c>
      <c r="E114" s="30">
        <f t="shared" si="56"/>
        <v>5.0000000000000001E-3</v>
      </c>
      <c r="F114" s="30">
        <f t="shared" si="55"/>
        <v>4.0000000000000001E-3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"/>
      <c r="U114" s="30"/>
      <c r="Y114" s="60">
        <v>200</v>
      </c>
      <c r="Z114" s="2"/>
      <c r="AA114" s="61"/>
      <c r="AB114" s="30">
        <f xml:space="preserve"> 0.003</f>
        <v>3.0000000000000001E-3</v>
      </c>
      <c r="AC114" s="30"/>
      <c r="AD114" s="30">
        <f t="shared" si="57"/>
        <v>3.0000000000000001E-3</v>
      </c>
      <c r="AE114" s="30"/>
      <c r="AF114" s="30"/>
      <c r="AG114" s="30"/>
      <c r="AH114" s="30">
        <f xml:space="preserve"> 0.005</f>
        <v>5.0000000000000001E-3</v>
      </c>
      <c r="AI114" s="30">
        <f xml:space="preserve"> 0.006</f>
        <v>6.0000000000000001E-3</v>
      </c>
      <c r="AJ114" s="30">
        <f xml:space="preserve"> 0.004</f>
        <v>4.0000000000000001E-3</v>
      </c>
      <c r="AK114" s="30"/>
      <c r="AL114" s="30"/>
      <c r="AM114" s="30"/>
      <c r="AN114" s="30"/>
      <c r="AO114" s="30"/>
      <c r="AP114" s="30"/>
      <c r="AQ114" s="3"/>
      <c r="AS114" s="24">
        <v>100</v>
      </c>
      <c r="AT114" s="3">
        <v>5.3999999999999999E-2</v>
      </c>
      <c r="AW114" s="30"/>
      <c r="AX114" s="30"/>
      <c r="AY114" s="30"/>
    </row>
    <row r="115" spans="1:51">
      <c r="A115" s="24">
        <v>202</v>
      </c>
      <c r="B115" s="35">
        <v>2.5000000000000001E-2</v>
      </c>
      <c r="C115" s="30">
        <f xml:space="preserve"> 0.013</f>
        <v>1.2999999999999999E-2</v>
      </c>
      <c r="D115" s="30">
        <f t="shared" si="58"/>
        <v>2E-3</v>
      </c>
      <c r="E115" s="30">
        <f t="shared" si="56"/>
        <v>5.0000000000000001E-3</v>
      </c>
      <c r="F115" s="30">
        <f t="shared" si="55"/>
        <v>4.0000000000000001E-3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"/>
      <c r="U115" s="30"/>
      <c r="Y115" s="60">
        <v>202</v>
      </c>
      <c r="Z115" s="2"/>
      <c r="AA115" s="61"/>
      <c r="AB115" s="30">
        <f xml:space="preserve"> 0.003</f>
        <v>3.0000000000000001E-3</v>
      </c>
      <c r="AC115" s="30"/>
      <c r="AD115" s="30">
        <f t="shared" si="57"/>
        <v>3.0000000000000001E-3</v>
      </c>
      <c r="AE115" s="30"/>
      <c r="AF115" s="30"/>
      <c r="AG115" s="30"/>
      <c r="AH115" s="30">
        <f xml:space="preserve"> 0.005</f>
        <v>5.0000000000000001E-3</v>
      </c>
      <c r="AI115" s="30">
        <f xml:space="preserve"> 0.006</f>
        <v>6.0000000000000001E-3</v>
      </c>
      <c r="AJ115" s="30">
        <f t="shared" ref="AJ115:AJ123" si="59" xml:space="preserve"> 0.003</f>
        <v>3.0000000000000001E-3</v>
      </c>
      <c r="AK115" s="30"/>
      <c r="AL115" s="30"/>
      <c r="AM115" s="30"/>
      <c r="AN115" s="30"/>
      <c r="AO115" s="30"/>
      <c r="AP115" s="30"/>
      <c r="AQ115" s="3"/>
      <c r="AS115" s="24">
        <v>101</v>
      </c>
      <c r="AT115" s="3">
        <v>5.2999999999999999E-2</v>
      </c>
      <c r="AW115" s="30"/>
      <c r="AX115" s="30"/>
      <c r="AY115" s="30"/>
    </row>
    <row r="116" spans="1:51">
      <c r="A116" s="24">
        <v>204</v>
      </c>
      <c r="B116" s="35">
        <v>2.4E-2</v>
      </c>
      <c r="C116" s="30">
        <f xml:space="preserve"> 0.013</f>
        <v>1.2999999999999999E-2</v>
      </c>
      <c r="D116" s="30">
        <f t="shared" si="58"/>
        <v>2E-3</v>
      </c>
      <c r="E116" s="30">
        <f t="shared" si="56"/>
        <v>5.0000000000000001E-3</v>
      </c>
      <c r="F116" s="30">
        <f t="shared" ref="F116:F130" si="60" xml:space="preserve"> 0.003</f>
        <v>3.0000000000000001E-3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"/>
      <c r="U116" s="30"/>
      <c r="Y116" s="60">
        <v>204</v>
      </c>
      <c r="Z116" s="2"/>
      <c r="AA116" s="61"/>
      <c r="AB116" s="30"/>
      <c r="AC116" s="30"/>
      <c r="AD116" s="30">
        <f t="shared" si="57"/>
        <v>3.0000000000000001E-3</v>
      </c>
      <c r="AE116" s="30"/>
      <c r="AF116" s="30"/>
      <c r="AG116" s="30"/>
      <c r="AH116" s="30">
        <f t="shared" ref="AH116:AH123" si="61" xml:space="preserve"> 0.004</f>
        <v>4.0000000000000001E-3</v>
      </c>
      <c r="AI116" s="30">
        <f xml:space="preserve"> 0.005</f>
        <v>5.0000000000000001E-3</v>
      </c>
      <c r="AJ116" s="30">
        <f t="shared" si="59"/>
        <v>3.0000000000000001E-3</v>
      </c>
      <c r="AK116" s="30"/>
      <c r="AL116" s="30"/>
      <c r="AM116" s="30"/>
      <c r="AN116" s="30"/>
      <c r="AO116" s="30"/>
      <c r="AP116" s="30"/>
      <c r="AQ116" s="3"/>
      <c r="AS116" s="24">
        <v>102</v>
      </c>
      <c r="AT116" s="3">
        <v>5.3999999999999999E-2</v>
      </c>
      <c r="AV116" s="30"/>
      <c r="AW116" s="30"/>
      <c r="AX116" s="30"/>
      <c r="AY116" s="30"/>
    </row>
    <row r="117" spans="1:51">
      <c r="A117" s="24">
        <v>206</v>
      </c>
      <c r="B117" s="35">
        <v>2.4E-2</v>
      </c>
      <c r="C117" s="30">
        <f xml:space="preserve"> 0.012</f>
        <v>1.2E-2</v>
      </c>
      <c r="D117" s="30">
        <f t="shared" si="58"/>
        <v>2E-3</v>
      </c>
      <c r="E117" s="30">
        <f t="shared" ref="E117:E131" si="62" xml:space="preserve"> 0.004</f>
        <v>4.0000000000000001E-3</v>
      </c>
      <c r="F117" s="30">
        <f t="shared" si="60"/>
        <v>3.0000000000000001E-3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"/>
      <c r="U117" s="30"/>
      <c r="Y117" s="60">
        <v>206</v>
      </c>
      <c r="Z117" s="2"/>
      <c r="AA117" s="61"/>
      <c r="AB117" s="30"/>
      <c r="AC117" s="30"/>
      <c r="AD117" s="30">
        <f t="shared" si="57"/>
        <v>3.0000000000000001E-3</v>
      </c>
      <c r="AE117" s="30"/>
      <c r="AF117" s="30"/>
      <c r="AG117" s="30"/>
      <c r="AH117" s="30">
        <f t="shared" si="61"/>
        <v>4.0000000000000001E-3</v>
      </c>
      <c r="AI117" s="30">
        <f xml:space="preserve"> 0.006</f>
        <v>6.0000000000000001E-3</v>
      </c>
      <c r="AJ117" s="30">
        <f t="shared" si="59"/>
        <v>3.0000000000000001E-3</v>
      </c>
      <c r="AK117" s="30"/>
      <c r="AL117" s="30"/>
      <c r="AM117" s="30"/>
      <c r="AN117" s="30"/>
      <c r="AO117" s="30"/>
      <c r="AP117" s="30"/>
      <c r="AQ117" s="3"/>
      <c r="AS117" s="24">
        <v>103</v>
      </c>
      <c r="AT117" s="3">
        <v>5.3999999999999999E-2</v>
      </c>
      <c r="AV117" s="30" t="s">
        <v>22</v>
      </c>
      <c r="AW117" s="30"/>
      <c r="AX117" s="30"/>
      <c r="AY117" s="30"/>
    </row>
    <row r="118" spans="1:51">
      <c r="A118" s="24">
        <v>208</v>
      </c>
      <c r="B118" s="35">
        <v>2.3E-2</v>
      </c>
      <c r="C118" s="30">
        <f xml:space="preserve"> 0.012</f>
        <v>1.2E-2</v>
      </c>
      <c r="D118" s="30">
        <f t="shared" si="58"/>
        <v>2E-3</v>
      </c>
      <c r="E118" s="30">
        <f t="shared" si="62"/>
        <v>4.0000000000000001E-3</v>
      </c>
      <c r="F118" s="30">
        <f t="shared" si="60"/>
        <v>3.0000000000000001E-3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"/>
      <c r="U118" s="30"/>
      <c r="Y118" s="60">
        <v>208</v>
      </c>
      <c r="Z118" s="2"/>
      <c r="AA118" s="61"/>
      <c r="AB118" s="30"/>
      <c r="AC118" s="30"/>
      <c r="AD118" s="30">
        <f t="shared" si="57"/>
        <v>3.0000000000000001E-3</v>
      </c>
      <c r="AE118" s="30"/>
      <c r="AF118" s="30"/>
      <c r="AG118" s="30"/>
      <c r="AH118" s="30">
        <f t="shared" si="61"/>
        <v>4.0000000000000001E-3</v>
      </c>
      <c r="AI118" s="30">
        <f t="shared" ref="AI118:AI123" si="63" xml:space="preserve"> 0.005</f>
        <v>5.0000000000000001E-3</v>
      </c>
      <c r="AJ118" s="30">
        <f t="shared" si="59"/>
        <v>3.0000000000000001E-3</v>
      </c>
      <c r="AK118" s="30"/>
      <c r="AL118" s="30"/>
      <c r="AM118" s="30"/>
      <c r="AN118" s="30"/>
      <c r="AO118" s="30"/>
      <c r="AP118" s="30"/>
      <c r="AQ118" s="3"/>
      <c r="AS118" s="24">
        <v>104</v>
      </c>
      <c r="AT118" s="3">
        <v>5.2999999999999999E-2</v>
      </c>
      <c r="AV118" s="30"/>
      <c r="AW118" s="30"/>
      <c r="AX118" s="30"/>
      <c r="AY118" s="30"/>
    </row>
    <row r="119" spans="1:51">
      <c r="A119" s="24">
        <v>210</v>
      </c>
      <c r="B119" s="35">
        <v>2.1999999999999999E-2</v>
      </c>
      <c r="C119" s="30">
        <f xml:space="preserve"> 0.012</f>
        <v>1.2E-2</v>
      </c>
      <c r="D119" s="30">
        <f t="shared" si="58"/>
        <v>2E-3</v>
      </c>
      <c r="E119" s="30">
        <f t="shared" si="62"/>
        <v>4.0000000000000001E-3</v>
      </c>
      <c r="F119" s="30">
        <f t="shared" si="60"/>
        <v>3.0000000000000001E-3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"/>
      <c r="U119" s="30"/>
      <c r="Y119" s="60">
        <v>210</v>
      </c>
      <c r="Z119" s="2"/>
      <c r="AA119" s="61"/>
      <c r="AB119" s="30"/>
      <c r="AC119" s="30"/>
      <c r="AD119" s="30">
        <f t="shared" si="57"/>
        <v>3.0000000000000001E-3</v>
      </c>
      <c r="AE119" s="30"/>
      <c r="AF119" s="30"/>
      <c r="AG119" s="30"/>
      <c r="AH119" s="30">
        <f t="shared" si="61"/>
        <v>4.0000000000000001E-3</v>
      </c>
      <c r="AI119" s="30">
        <f t="shared" si="63"/>
        <v>5.0000000000000001E-3</v>
      </c>
      <c r="AJ119" s="30">
        <f t="shared" si="59"/>
        <v>3.0000000000000001E-3</v>
      </c>
      <c r="AK119" s="30"/>
      <c r="AL119" s="30"/>
      <c r="AM119" s="30"/>
      <c r="AN119" s="30"/>
      <c r="AO119" s="30"/>
      <c r="AP119" s="30"/>
      <c r="AQ119" s="3"/>
      <c r="AS119" s="24">
        <v>105</v>
      </c>
      <c r="AT119" s="3">
        <v>5.2999999999999999E-2</v>
      </c>
      <c r="AU119" s="30"/>
      <c r="AV119" s="30"/>
      <c r="AW119" s="30"/>
      <c r="AX119" s="30"/>
      <c r="AY119" s="30"/>
    </row>
    <row r="120" spans="1:51">
      <c r="A120" s="24">
        <v>212</v>
      </c>
      <c r="B120" s="35">
        <v>2.1999999999999999E-2</v>
      </c>
      <c r="C120" s="30">
        <f xml:space="preserve"> 0.012</f>
        <v>1.2E-2</v>
      </c>
      <c r="D120" s="30">
        <f t="shared" si="58"/>
        <v>2E-3</v>
      </c>
      <c r="E120" s="30">
        <f t="shared" si="62"/>
        <v>4.0000000000000001E-3</v>
      </c>
      <c r="F120" s="30">
        <f t="shared" si="60"/>
        <v>3.0000000000000001E-3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"/>
      <c r="U120" s="30"/>
      <c r="Y120" s="60">
        <v>212</v>
      </c>
      <c r="Z120" s="2"/>
      <c r="AA120" s="61"/>
      <c r="AB120" s="30"/>
      <c r="AC120" s="30"/>
      <c r="AD120" s="30">
        <f t="shared" si="57"/>
        <v>3.0000000000000001E-3</v>
      </c>
      <c r="AE120" s="30"/>
      <c r="AF120" s="30"/>
      <c r="AG120" s="30"/>
      <c r="AH120" s="30">
        <f t="shared" si="61"/>
        <v>4.0000000000000001E-3</v>
      </c>
      <c r="AI120" s="30">
        <f t="shared" si="63"/>
        <v>5.0000000000000001E-3</v>
      </c>
      <c r="AJ120" s="30">
        <f t="shared" si="59"/>
        <v>3.0000000000000001E-3</v>
      </c>
      <c r="AK120" s="30"/>
      <c r="AL120" s="30"/>
      <c r="AM120" s="30"/>
      <c r="AN120" s="30"/>
      <c r="AO120" s="30"/>
      <c r="AP120" s="30"/>
      <c r="AQ120" s="3"/>
      <c r="AS120" s="24">
        <v>106</v>
      </c>
      <c r="AT120" s="3">
        <v>5.2999999999999999E-2</v>
      </c>
      <c r="AU120" s="30"/>
      <c r="AV120" s="30"/>
      <c r="AW120" s="30"/>
      <c r="AX120" s="30"/>
      <c r="AY120" s="30"/>
    </row>
    <row r="121" spans="1:51">
      <c r="A121" s="24">
        <v>214</v>
      </c>
      <c r="B121" s="35">
        <v>2.1000000000000001E-2</v>
      </c>
      <c r="C121" s="30">
        <f xml:space="preserve"> 0.011</f>
        <v>1.0999999999999999E-2</v>
      </c>
      <c r="D121" s="30">
        <f t="shared" si="58"/>
        <v>2E-3</v>
      </c>
      <c r="E121" s="30">
        <f t="shared" si="62"/>
        <v>4.0000000000000001E-3</v>
      </c>
      <c r="F121" s="30">
        <f t="shared" si="60"/>
        <v>3.0000000000000001E-3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"/>
      <c r="U121" s="30"/>
      <c r="Y121" s="60">
        <v>214</v>
      </c>
      <c r="Z121" s="2"/>
      <c r="AA121" s="61"/>
      <c r="AB121" s="30"/>
      <c r="AC121" s="30"/>
      <c r="AD121" s="30">
        <f t="shared" si="57"/>
        <v>3.0000000000000001E-3</v>
      </c>
      <c r="AE121" s="30"/>
      <c r="AF121" s="30"/>
      <c r="AG121" s="30"/>
      <c r="AH121" s="30">
        <f t="shared" si="61"/>
        <v>4.0000000000000001E-3</v>
      </c>
      <c r="AI121" s="30">
        <f t="shared" si="63"/>
        <v>5.0000000000000001E-3</v>
      </c>
      <c r="AJ121" s="30">
        <f t="shared" si="59"/>
        <v>3.0000000000000001E-3</v>
      </c>
      <c r="AK121" s="30"/>
      <c r="AL121" s="30"/>
      <c r="AM121" s="30"/>
      <c r="AN121" s="30"/>
      <c r="AO121" s="30"/>
      <c r="AP121" s="30"/>
      <c r="AQ121" s="3"/>
      <c r="AS121" s="24">
        <v>107</v>
      </c>
      <c r="AT121" s="3">
        <v>5.2999999999999999E-2</v>
      </c>
      <c r="AU121" s="30"/>
      <c r="AV121" s="30"/>
      <c r="AW121" s="30"/>
      <c r="AX121" s="30"/>
      <c r="AY121" s="30"/>
    </row>
    <row r="122" spans="1:51">
      <c r="A122" s="24">
        <v>216</v>
      </c>
      <c r="B122" s="35">
        <v>2.1000000000000001E-2</v>
      </c>
      <c r="C122" s="30">
        <f xml:space="preserve"> 0.011</f>
        <v>1.0999999999999999E-2</v>
      </c>
      <c r="D122" s="30">
        <f t="shared" si="58"/>
        <v>2E-3</v>
      </c>
      <c r="E122" s="30">
        <f t="shared" si="62"/>
        <v>4.0000000000000001E-3</v>
      </c>
      <c r="F122" s="30">
        <f t="shared" si="60"/>
        <v>3.0000000000000001E-3</v>
      </c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"/>
      <c r="U122" s="30"/>
      <c r="Y122" s="60">
        <v>216</v>
      </c>
      <c r="Z122" s="2"/>
      <c r="AA122" s="61"/>
      <c r="AB122" s="30"/>
      <c r="AC122" s="30"/>
      <c r="AD122" s="30">
        <f xml:space="preserve"> 0.002</f>
        <v>2E-3</v>
      </c>
      <c r="AE122" s="30"/>
      <c r="AF122" s="30"/>
      <c r="AG122" s="30"/>
      <c r="AH122" s="30">
        <f t="shared" si="61"/>
        <v>4.0000000000000001E-3</v>
      </c>
      <c r="AI122" s="30">
        <f t="shared" si="63"/>
        <v>5.0000000000000001E-3</v>
      </c>
      <c r="AJ122" s="30">
        <f t="shared" si="59"/>
        <v>3.0000000000000001E-3</v>
      </c>
      <c r="AK122" s="30"/>
      <c r="AL122" s="30"/>
      <c r="AM122" s="30"/>
      <c r="AN122" s="30"/>
      <c r="AO122" s="30"/>
      <c r="AP122" s="30"/>
      <c r="AQ122" s="3"/>
      <c r="AS122" s="24">
        <v>108</v>
      </c>
      <c r="AT122" s="3">
        <v>5.2999999999999999E-2</v>
      </c>
      <c r="AU122" s="30"/>
      <c r="AV122" s="30"/>
      <c r="AW122" s="30"/>
      <c r="AX122" s="30"/>
      <c r="AY122" s="30"/>
    </row>
    <row r="123" spans="1:51">
      <c r="A123" s="24">
        <v>218</v>
      </c>
      <c r="B123" s="35">
        <v>0.02</v>
      </c>
      <c r="C123" s="30">
        <f xml:space="preserve"> 0.011</f>
        <v>1.0999999999999999E-2</v>
      </c>
      <c r="D123" s="30">
        <f t="shared" si="58"/>
        <v>2E-3</v>
      </c>
      <c r="E123" s="30">
        <f t="shared" si="62"/>
        <v>4.0000000000000001E-3</v>
      </c>
      <c r="F123" s="30">
        <f t="shared" si="60"/>
        <v>3.0000000000000001E-3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"/>
      <c r="U123" s="30"/>
      <c r="Y123" s="60">
        <v>218</v>
      </c>
      <c r="Z123" s="2"/>
      <c r="AA123" s="61"/>
      <c r="AB123" s="30"/>
      <c r="AC123" s="30"/>
      <c r="AD123" s="30">
        <f xml:space="preserve"> 0.002</f>
        <v>2E-3</v>
      </c>
      <c r="AE123" s="30"/>
      <c r="AF123" s="30"/>
      <c r="AG123" s="30"/>
      <c r="AH123" s="30">
        <f t="shared" si="61"/>
        <v>4.0000000000000001E-3</v>
      </c>
      <c r="AI123" s="30">
        <f t="shared" si="63"/>
        <v>5.0000000000000001E-3</v>
      </c>
      <c r="AJ123" s="30">
        <f t="shared" si="59"/>
        <v>3.0000000000000001E-3</v>
      </c>
      <c r="AK123" s="30"/>
      <c r="AL123" s="30"/>
      <c r="AM123" s="30"/>
      <c r="AN123" s="30"/>
      <c r="AO123" s="30"/>
      <c r="AP123" s="30"/>
      <c r="AQ123" s="3"/>
      <c r="AS123" s="24">
        <v>109</v>
      </c>
      <c r="AT123" s="3">
        <v>5.2999999999999999E-2</v>
      </c>
      <c r="AU123" s="30"/>
      <c r="AV123" s="30"/>
      <c r="AW123" s="30"/>
      <c r="AX123" s="30"/>
      <c r="AY123" s="30"/>
    </row>
    <row r="124" spans="1:51">
      <c r="A124" s="24">
        <v>220</v>
      </c>
      <c r="B124" s="35">
        <v>0.02</v>
      </c>
      <c r="C124" s="30">
        <f xml:space="preserve"> 0.011</f>
        <v>1.0999999999999999E-2</v>
      </c>
      <c r="D124" s="30">
        <f t="shared" si="58"/>
        <v>2E-3</v>
      </c>
      <c r="E124" s="30">
        <f t="shared" si="62"/>
        <v>4.0000000000000001E-3</v>
      </c>
      <c r="F124" s="30">
        <f t="shared" si="60"/>
        <v>3.0000000000000001E-3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"/>
      <c r="U124" s="30"/>
      <c r="Y124" s="60">
        <v>220</v>
      </c>
      <c r="Z124" s="2"/>
      <c r="AA124" s="61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"/>
      <c r="AS124" s="24">
        <v>110</v>
      </c>
      <c r="AT124" s="3">
        <v>5.2999999999999999E-2</v>
      </c>
      <c r="AU124" s="30"/>
      <c r="AV124" s="30"/>
      <c r="AW124" s="30"/>
      <c r="AX124" s="30"/>
      <c r="AY124" s="30"/>
    </row>
    <row r="125" spans="1:51">
      <c r="A125" s="24">
        <v>222</v>
      </c>
      <c r="B125" s="35">
        <v>1.9E-2</v>
      </c>
      <c r="C125" s="30">
        <f xml:space="preserve"> 0.01</f>
        <v>0.01</v>
      </c>
      <c r="D125" s="30">
        <f t="shared" si="58"/>
        <v>2E-3</v>
      </c>
      <c r="E125" s="30">
        <f t="shared" si="62"/>
        <v>4.0000000000000001E-3</v>
      </c>
      <c r="F125" s="30">
        <f t="shared" si="60"/>
        <v>3.0000000000000001E-3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"/>
      <c r="U125" s="30"/>
      <c r="Y125" s="60">
        <v>222</v>
      </c>
      <c r="Z125" s="2"/>
      <c r="AA125" s="61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"/>
      <c r="AS125" s="24">
        <v>111</v>
      </c>
      <c r="AT125" s="3">
        <v>5.1999999999999998E-2</v>
      </c>
      <c r="AU125" s="30"/>
      <c r="AV125" s="30"/>
      <c r="AW125" s="30"/>
      <c r="AX125" s="30"/>
      <c r="AY125" s="30"/>
    </row>
    <row r="126" spans="1:51" ht="15.75" thickBot="1">
      <c r="A126" s="24">
        <v>224</v>
      </c>
      <c r="B126" s="35">
        <v>1.9E-2</v>
      </c>
      <c r="C126" s="30">
        <f xml:space="preserve"> 0.01</f>
        <v>0.01</v>
      </c>
      <c r="D126" s="30">
        <f t="shared" si="58"/>
        <v>2E-3</v>
      </c>
      <c r="E126" s="30">
        <f t="shared" si="62"/>
        <v>4.0000000000000001E-3</v>
      </c>
      <c r="F126" s="30">
        <f t="shared" si="60"/>
        <v>3.0000000000000001E-3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"/>
      <c r="U126" s="30"/>
      <c r="Y126" s="23">
        <v>224</v>
      </c>
      <c r="Z126" s="4"/>
      <c r="AA126" s="64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5"/>
      <c r="AS126" s="24">
        <v>112</v>
      </c>
      <c r="AT126" s="3">
        <v>5.1999999999999998E-2</v>
      </c>
      <c r="AU126" s="30"/>
      <c r="AV126" s="30"/>
      <c r="AW126" s="30"/>
      <c r="AX126" s="30"/>
      <c r="AY126" s="30"/>
    </row>
    <row r="127" spans="1:51">
      <c r="A127" s="24">
        <v>226</v>
      </c>
      <c r="B127" s="35">
        <v>1.9E-2</v>
      </c>
      <c r="C127" s="30">
        <f xml:space="preserve"> 0.01</f>
        <v>0.01</v>
      </c>
      <c r="D127" s="30">
        <f t="shared" si="58"/>
        <v>2E-3</v>
      </c>
      <c r="E127" s="30">
        <f t="shared" si="62"/>
        <v>4.0000000000000001E-3</v>
      </c>
      <c r="F127" s="30">
        <f t="shared" si="60"/>
        <v>3.0000000000000001E-3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"/>
      <c r="U127" s="30"/>
      <c r="Y127" s="9"/>
      <c r="Z127" s="30"/>
      <c r="AA127" s="61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S127" s="24">
        <v>113</v>
      </c>
      <c r="AT127" s="3">
        <v>5.1999999999999998E-2</v>
      </c>
      <c r="AU127" s="30"/>
      <c r="AV127" s="30"/>
      <c r="AW127" s="30"/>
      <c r="AX127" s="30"/>
      <c r="AY127" s="30"/>
    </row>
    <row r="128" spans="1:51">
      <c r="A128" s="24">
        <v>228</v>
      </c>
      <c r="B128" s="35">
        <v>1.7999999999999999E-2</v>
      </c>
      <c r="C128" s="30">
        <f xml:space="preserve"> 0.01</f>
        <v>0.01</v>
      </c>
      <c r="D128" s="30">
        <v>0</v>
      </c>
      <c r="E128" s="30">
        <f t="shared" si="62"/>
        <v>4.0000000000000001E-3</v>
      </c>
      <c r="F128" s="30">
        <f t="shared" si="60"/>
        <v>3.0000000000000001E-3</v>
      </c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"/>
      <c r="U128" s="30"/>
      <c r="W128" s="31"/>
      <c r="Y128" s="9"/>
      <c r="Z128" s="30"/>
      <c r="AA128" s="61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S128" s="24">
        <v>114</v>
      </c>
      <c r="AT128" s="3">
        <v>5.0999999999999997E-2</v>
      </c>
      <c r="AU128" s="30"/>
      <c r="AV128" s="30"/>
      <c r="AW128" s="30"/>
      <c r="AX128" s="30"/>
      <c r="AY128" s="30"/>
    </row>
    <row r="129" spans="1:51">
      <c r="A129" s="24">
        <v>230</v>
      </c>
      <c r="B129" s="35">
        <v>1.7999999999999999E-2</v>
      </c>
      <c r="C129" s="30">
        <f xml:space="preserve"> 0.009</f>
        <v>8.9999999999999993E-3</v>
      </c>
      <c r="D129" s="30">
        <v>0</v>
      </c>
      <c r="E129" s="30">
        <f t="shared" si="62"/>
        <v>4.0000000000000001E-3</v>
      </c>
      <c r="F129" s="30">
        <f t="shared" si="60"/>
        <v>3.0000000000000001E-3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"/>
      <c r="U129" s="30"/>
      <c r="Y129" s="9"/>
      <c r="Z129" s="30"/>
      <c r="AA129" s="61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S129" s="24">
        <v>115</v>
      </c>
      <c r="AT129" s="3">
        <v>5.0999999999999997E-2</v>
      </c>
      <c r="AU129" s="30"/>
      <c r="AV129" s="30"/>
      <c r="AW129" s="30"/>
      <c r="AX129" s="30"/>
      <c r="AY129" s="30"/>
    </row>
    <row r="130" spans="1:51">
      <c r="A130" s="24">
        <v>232</v>
      </c>
      <c r="B130" s="35">
        <v>1.7999999999999999E-2</v>
      </c>
      <c r="C130" s="30">
        <f xml:space="preserve"> 0.009</f>
        <v>8.9999999999999993E-3</v>
      </c>
      <c r="D130" s="30">
        <v>0</v>
      </c>
      <c r="E130" s="30">
        <f t="shared" si="62"/>
        <v>4.0000000000000001E-3</v>
      </c>
      <c r="F130" s="30">
        <f t="shared" si="60"/>
        <v>3.0000000000000001E-3</v>
      </c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"/>
      <c r="U130" s="30"/>
      <c r="Y130" s="9"/>
      <c r="Z130" s="30"/>
      <c r="AA130" s="61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S130" s="24">
        <v>116</v>
      </c>
      <c r="AT130" s="3">
        <v>5.1999999999999998E-2</v>
      </c>
      <c r="AU130" s="30"/>
      <c r="AV130" s="30"/>
      <c r="AW130" s="30"/>
      <c r="AX130" s="30"/>
      <c r="AY130" s="30"/>
    </row>
    <row r="131" spans="1:51">
      <c r="A131" s="24">
        <v>234</v>
      </c>
      <c r="B131" s="35">
        <v>1.7000000000000001E-2</v>
      </c>
      <c r="C131" s="30">
        <f xml:space="preserve"> 0.009</f>
        <v>8.9999999999999993E-3</v>
      </c>
      <c r="D131" s="30">
        <v>0</v>
      </c>
      <c r="E131" s="30">
        <f t="shared" si="62"/>
        <v>4.0000000000000001E-3</v>
      </c>
      <c r="F131" s="30">
        <v>0</v>
      </c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"/>
      <c r="U131" s="30"/>
      <c r="Y131" s="9"/>
      <c r="Z131" s="30"/>
      <c r="AA131" s="61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S131" s="24">
        <v>117</v>
      </c>
      <c r="AT131" s="3">
        <v>5.0999999999999997E-2</v>
      </c>
      <c r="AU131" s="30"/>
      <c r="AV131" s="30"/>
      <c r="AW131" s="30"/>
      <c r="AX131" s="30"/>
      <c r="AY131" s="30"/>
    </row>
    <row r="132" spans="1:51">
      <c r="A132" s="24">
        <v>236</v>
      </c>
      <c r="B132" s="35">
        <v>1.7000000000000001E-2</v>
      </c>
      <c r="C132" s="30">
        <f xml:space="preserve"> 0.009</f>
        <v>8.9999999999999993E-3</v>
      </c>
      <c r="D132" s="30">
        <v>0</v>
      </c>
      <c r="E132" s="30">
        <v>0</v>
      </c>
      <c r="F132" s="30">
        <v>0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"/>
      <c r="U132" s="30"/>
      <c r="Y132" s="9"/>
      <c r="Z132" s="30"/>
      <c r="AA132" s="61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S132" s="24">
        <v>118</v>
      </c>
      <c r="AT132" s="3">
        <v>5.0999999999999997E-2</v>
      </c>
      <c r="AU132" s="30"/>
      <c r="AV132" s="30"/>
      <c r="AW132" s="30"/>
      <c r="AX132" s="30"/>
      <c r="AY132" s="30"/>
    </row>
    <row r="133" spans="1:51">
      <c r="A133" s="24">
        <v>238</v>
      </c>
      <c r="B133" s="35">
        <v>1.6E-2</v>
      </c>
      <c r="C133" s="30">
        <f xml:space="preserve"> 0.009</f>
        <v>8.9999999999999993E-3</v>
      </c>
      <c r="D133" s="30">
        <v>0</v>
      </c>
      <c r="E133" s="29">
        <v>0</v>
      </c>
      <c r="F133" s="30">
        <v>0</v>
      </c>
      <c r="G133" s="30"/>
      <c r="H133" s="30"/>
      <c r="I133" s="29"/>
      <c r="J133" s="30"/>
      <c r="K133" s="30"/>
      <c r="L133" s="30"/>
      <c r="M133" s="29"/>
      <c r="N133" s="30"/>
      <c r="O133" s="29"/>
      <c r="P133" s="30"/>
      <c r="Q133" s="30"/>
      <c r="R133" s="30"/>
      <c r="S133" s="30"/>
      <c r="T133" s="3"/>
      <c r="U133" s="30"/>
      <c r="Y133" s="9"/>
      <c r="Z133" s="30"/>
      <c r="AA133" s="61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S133" s="24">
        <v>119</v>
      </c>
      <c r="AT133" s="3">
        <v>5.0999999999999997E-2</v>
      </c>
      <c r="AU133" s="30"/>
      <c r="AV133" s="30"/>
      <c r="AW133" s="30"/>
      <c r="AX133" s="30"/>
      <c r="AY133" s="30"/>
    </row>
    <row r="134" spans="1:51" ht="15.75" thickBot="1">
      <c r="A134" s="25">
        <v>240</v>
      </c>
      <c r="B134" s="40">
        <v>0</v>
      </c>
      <c r="C134" s="17">
        <v>0</v>
      </c>
      <c r="D134" s="41">
        <v>0</v>
      </c>
      <c r="E134" s="17">
        <v>0</v>
      </c>
      <c r="F134" s="41">
        <v>0</v>
      </c>
      <c r="G134" s="17">
        <v>0</v>
      </c>
      <c r="H134" s="41">
        <v>0</v>
      </c>
      <c r="I134" s="17">
        <v>0</v>
      </c>
      <c r="J134" s="41">
        <v>0</v>
      </c>
      <c r="K134" s="17">
        <v>0</v>
      </c>
      <c r="L134" s="17">
        <v>0</v>
      </c>
      <c r="M134" s="41">
        <v>0</v>
      </c>
      <c r="N134" s="17">
        <v>0</v>
      </c>
      <c r="O134" s="41">
        <v>0</v>
      </c>
      <c r="P134" s="17">
        <v>0</v>
      </c>
      <c r="Q134" s="41">
        <v>0</v>
      </c>
      <c r="R134" s="17">
        <v>0</v>
      </c>
      <c r="S134" s="41">
        <v>0</v>
      </c>
      <c r="T134" s="5">
        <v>0</v>
      </c>
      <c r="U134" s="30"/>
      <c r="Y134" s="9"/>
      <c r="Z134" s="30"/>
      <c r="AA134" s="61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S134" s="24">
        <v>120</v>
      </c>
      <c r="AT134" s="3">
        <v>5.0999999999999997E-2</v>
      </c>
      <c r="AU134" s="30"/>
      <c r="AV134" s="30"/>
      <c r="AW134" s="30"/>
      <c r="AX134" s="30"/>
      <c r="AY134" s="30"/>
    </row>
    <row r="135" spans="1:51">
      <c r="Y135" s="9"/>
      <c r="Z135" s="30"/>
      <c r="AA135" s="61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S135" s="24">
        <v>126</v>
      </c>
      <c r="AT135" s="3">
        <v>0.05</v>
      </c>
      <c r="AU135" s="30"/>
      <c r="AV135" s="30"/>
      <c r="AW135" s="30"/>
      <c r="AX135" s="30"/>
      <c r="AY135" s="30"/>
    </row>
    <row r="136" spans="1:51">
      <c r="Y136" s="9"/>
      <c r="Z136" s="30"/>
      <c r="AA136" s="61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S136" s="24">
        <v>127</v>
      </c>
      <c r="AT136" s="3">
        <v>0.05</v>
      </c>
      <c r="AU136" s="30"/>
      <c r="AV136" s="30"/>
      <c r="AW136" s="30"/>
      <c r="AX136" s="30"/>
      <c r="AY136" s="30"/>
    </row>
    <row r="137" spans="1:51">
      <c r="A137" s="8"/>
      <c r="B137" s="47">
        <v>1</v>
      </c>
      <c r="C137" s="8">
        <v>2</v>
      </c>
      <c r="D137" s="8">
        <v>3</v>
      </c>
      <c r="E137" s="47">
        <v>4</v>
      </c>
      <c r="F137" s="47">
        <v>5</v>
      </c>
      <c r="G137" s="8">
        <v>6</v>
      </c>
      <c r="H137" s="8">
        <v>7</v>
      </c>
      <c r="I137" s="47">
        <v>8</v>
      </c>
      <c r="J137" s="47">
        <v>9</v>
      </c>
      <c r="K137" s="47">
        <v>11</v>
      </c>
      <c r="L137" s="8">
        <v>13</v>
      </c>
      <c r="M137" s="47">
        <v>14</v>
      </c>
      <c r="N137" s="47">
        <v>15</v>
      </c>
      <c r="O137" s="8">
        <v>16</v>
      </c>
      <c r="P137" s="47">
        <v>17</v>
      </c>
      <c r="Q137" s="47">
        <v>18</v>
      </c>
      <c r="R137" s="8">
        <v>19</v>
      </c>
      <c r="S137" s="47">
        <v>20</v>
      </c>
      <c r="T137" s="47">
        <v>21</v>
      </c>
      <c r="U137" s="8"/>
      <c r="Y137" s="9"/>
      <c r="Z137" s="30"/>
      <c r="AA137" s="61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S137" s="24">
        <v>128</v>
      </c>
      <c r="AT137" s="3">
        <v>4.9000000000000002E-2</v>
      </c>
      <c r="AU137" s="30"/>
      <c r="AV137" s="30"/>
      <c r="AW137" s="30"/>
      <c r="AX137" s="30"/>
      <c r="AY137" s="30"/>
    </row>
    <row r="138" spans="1:51">
      <c r="W138" s="31"/>
      <c r="Y138" s="9"/>
      <c r="Z138" s="30"/>
      <c r="AA138" s="61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S138" s="24">
        <v>129</v>
      </c>
      <c r="AT138" s="3">
        <v>4.9000000000000002E-2</v>
      </c>
      <c r="AU138" s="30"/>
      <c r="AV138" s="30"/>
      <c r="AW138" s="30"/>
      <c r="AX138" s="30"/>
      <c r="AY138" s="30"/>
    </row>
    <row r="139" spans="1:51">
      <c r="A139" s="43" t="s">
        <v>1</v>
      </c>
      <c r="B139" s="86">
        <v>0.5</v>
      </c>
      <c r="C139" s="44">
        <v>0.5</v>
      </c>
      <c r="D139" s="44">
        <v>0.6</v>
      </c>
      <c r="E139" s="87">
        <v>0.6</v>
      </c>
      <c r="F139" s="99">
        <v>0.7</v>
      </c>
      <c r="G139" s="44">
        <v>0.8</v>
      </c>
      <c r="H139" s="44">
        <v>1</v>
      </c>
      <c r="I139" s="87">
        <v>1</v>
      </c>
      <c r="J139" s="45">
        <v>1</v>
      </c>
      <c r="K139" s="44">
        <v>1.2</v>
      </c>
      <c r="L139" s="44">
        <v>1.4</v>
      </c>
      <c r="M139" s="87">
        <v>1.4</v>
      </c>
      <c r="N139" s="45">
        <v>1.5</v>
      </c>
      <c r="O139" s="87">
        <v>1.6</v>
      </c>
      <c r="P139" s="9">
        <v>1.7</v>
      </c>
      <c r="Q139" s="45">
        <v>1.8</v>
      </c>
      <c r="R139" s="45">
        <v>2</v>
      </c>
      <c r="S139" s="46">
        <v>2.6</v>
      </c>
      <c r="T139" s="88">
        <v>3.5</v>
      </c>
      <c r="U139" s="29"/>
      <c r="Y139" s="9"/>
      <c r="Z139" s="30"/>
      <c r="AA139" s="61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S139" s="24">
        <v>130</v>
      </c>
      <c r="AT139" s="3">
        <v>4.9000000000000002E-2</v>
      </c>
      <c r="AU139" s="30"/>
      <c r="AV139" s="30"/>
      <c r="AW139" s="30"/>
      <c r="AX139" s="30"/>
      <c r="AY139" s="30"/>
    </row>
    <row r="140" spans="1:51" ht="15.75" thickBot="1">
      <c r="A140" s="23" t="s">
        <v>2</v>
      </c>
      <c r="B140" s="89" t="s">
        <v>15</v>
      </c>
      <c r="C140" s="90" t="s">
        <v>3</v>
      </c>
      <c r="D140" s="90" t="s">
        <v>4</v>
      </c>
      <c r="E140" s="91" t="s">
        <v>4</v>
      </c>
      <c r="F140" s="100" t="s">
        <v>5</v>
      </c>
      <c r="G140" s="90" t="s">
        <v>6</v>
      </c>
      <c r="H140" s="90" t="s">
        <v>7</v>
      </c>
      <c r="I140" s="91" t="s">
        <v>7</v>
      </c>
      <c r="J140" s="93" t="s">
        <v>7</v>
      </c>
      <c r="K140" s="90" t="s">
        <v>8</v>
      </c>
      <c r="L140" s="90" t="s">
        <v>9</v>
      </c>
      <c r="M140" s="91" t="s">
        <v>25</v>
      </c>
      <c r="N140" s="93" t="s">
        <v>10</v>
      </c>
      <c r="O140" s="91" t="s">
        <v>32</v>
      </c>
      <c r="P140" s="94" t="s">
        <v>34</v>
      </c>
      <c r="Q140" s="93" t="s">
        <v>11</v>
      </c>
      <c r="R140" s="93" t="s">
        <v>12</v>
      </c>
      <c r="S140" s="95" t="s">
        <v>13</v>
      </c>
      <c r="T140" s="96" t="s">
        <v>14</v>
      </c>
      <c r="U140" s="28"/>
      <c r="Y140" s="9"/>
      <c r="Z140" s="30"/>
      <c r="AA140" s="61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S140" s="24">
        <v>131</v>
      </c>
      <c r="AT140" s="3">
        <v>4.9000000000000002E-2</v>
      </c>
      <c r="AU140" s="30"/>
      <c r="AV140" s="30"/>
      <c r="AW140" s="30"/>
      <c r="AX140" s="30"/>
      <c r="AY140" s="30"/>
    </row>
    <row r="141" spans="1:51">
      <c r="Y141" s="9"/>
      <c r="Z141" s="30"/>
      <c r="AA141" s="61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S141" s="24">
        <v>132</v>
      </c>
      <c r="AT141" s="3">
        <v>4.9000000000000002E-2</v>
      </c>
      <c r="AU141" s="30"/>
      <c r="AV141" s="30"/>
      <c r="AW141" s="30"/>
      <c r="AX141" s="30"/>
      <c r="AY141" s="30"/>
    </row>
    <row r="142" spans="1:51">
      <c r="P142" s="6"/>
      <c r="Y142" s="9"/>
      <c r="Z142" s="30"/>
      <c r="AA142" s="61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S142" s="24">
        <v>133</v>
      </c>
      <c r="AT142" s="3">
        <v>4.8000000000000001E-2</v>
      </c>
      <c r="AU142" s="30"/>
      <c r="AV142" s="30"/>
      <c r="AW142" s="30"/>
      <c r="AX142" s="30"/>
      <c r="AY142" s="30"/>
    </row>
    <row r="143" spans="1:51">
      <c r="P143" s="6"/>
      <c r="Y143" s="9"/>
      <c r="Z143" s="30"/>
      <c r="AA143" s="61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S143" s="24">
        <v>134</v>
      </c>
      <c r="AT143" s="3">
        <v>4.8000000000000001E-2</v>
      </c>
      <c r="AU143" s="30"/>
      <c r="AV143" s="30"/>
      <c r="AW143" s="30"/>
      <c r="AX143" s="30"/>
      <c r="AY143" s="30"/>
    </row>
    <row r="144" spans="1:51">
      <c r="E144"/>
      <c r="I144"/>
      <c r="M144"/>
      <c r="O144"/>
      <c r="Y144" s="9"/>
      <c r="Z144" s="30"/>
      <c r="AA144" s="61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S144" s="24">
        <v>135</v>
      </c>
      <c r="AT144" s="3">
        <v>4.8000000000000001E-2</v>
      </c>
      <c r="AU144" s="30"/>
      <c r="AV144" s="30"/>
      <c r="AW144" s="30"/>
      <c r="AX144" s="30"/>
      <c r="AY144" s="30"/>
    </row>
    <row r="145" spans="5:51">
      <c r="E145"/>
      <c r="I145"/>
      <c r="M145"/>
      <c r="O145"/>
      <c r="Y145" s="9"/>
      <c r="Z145" s="30"/>
      <c r="AA145" s="61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S145" s="24">
        <v>136</v>
      </c>
      <c r="AT145" s="3">
        <v>4.8000000000000001E-2</v>
      </c>
      <c r="AU145" s="30"/>
      <c r="AV145" s="30"/>
      <c r="AW145" s="30"/>
      <c r="AX145" s="30"/>
      <c r="AY145" s="30"/>
    </row>
    <row r="146" spans="5:51">
      <c r="E146"/>
      <c r="I146"/>
      <c r="M146"/>
      <c r="O146"/>
      <c r="Y146" s="9"/>
      <c r="Z146" s="30"/>
      <c r="AA146" s="61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S146" s="24">
        <v>137</v>
      </c>
      <c r="AT146" s="3">
        <v>4.8000000000000001E-2</v>
      </c>
      <c r="AU146" s="30"/>
      <c r="AV146" s="30"/>
      <c r="AW146" s="30"/>
      <c r="AX146" s="30"/>
      <c r="AY146" s="30"/>
    </row>
    <row r="147" spans="5:51">
      <c r="Y147" s="9"/>
      <c r="Z147" s="30"/>
      <c r="AA147" s="61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S147" s="24">
        <v>138</v>
      </c>
      <c r="AT147" s="3">
        <v>4.8000000000000001E-2</v>
      </c>
      <c r="AU147" s="30"/>
      <c r="AV147" s="30"/>
      <c r="AW147" s="30"/>
      <c r="AX147" s="30"/>
      <c r="AY147" s="30"/>
    </row>
    <row r="148" spans="5:51">
      <c r="Y148" s="9"/>
      <c r="AS148" s="24">
        <v>139</v>
      </c>
      <c r="AT148" s="3">
        <v>4.8000000000000001E-2</v>
      </c>
      <c r="AU148" s="30"/>
      <c r="AV148" s="30"/>
      <c r="AW148" s="30"/>
      <c r="AX148" s="30"/>
      <c r="AY148" s="30"/>
    </row>
    <row r="149" spans="5:51">
      <c r="AS149" s="24">
        <v>140</v>
      </c>
      <c r="AT149" s="3">
        <v>4.7E-2</v>
      </c>
      <c r="AU149" s="30"/>
      <c r="AV149" s="30"/>
      <c r="AW149" s="30"/>
      <c r="AX149" s="30"/>
      <c r="AY149" s="30"/>
    </row>
    <row r="150" spans="5:51">
      <c r="AS150" s="24">
        <v>141</v>
      </c>
      <c r="AT150" s="3">
        <v>4.7E-2</v>
      </c>
      <c r="AU150" s="30"/>
      <c r="AV150" s="30"/>
      <c r="AW150" s="30"/>
      <c r="AX150" s="30"/>
      <c r="AY150" s="30"/>
    </row>
    <row r="151" spans="5:51">
      <c r="AS151" s="24">
        <v>142</v>
      </c>
      <c r="AT151" s="3">
        <v>4.7E-2</v>
      </c>
      <c r="AU151" s="30"/>
      <c r="AV151" s="30"/>
      <c r="AW151" s="30"/>
      <c r="AX151" s="30"/>
      <c r="AY151" s="30"/>
    </row>
    <row r="152" spans="5:51">
      <c r="AS152" s="24">
        <v>143</v>
      </c>
      <c r="AT152" s="3">
        <v>4.7E-2</v>
      </c>
      <c r="AU152" s="30"/>
      <c r="AV152" s="30"/>
      <c r="AW152" s="30"/>
      <c r="AX152" s="30"/>
      <c r="AY152" s="30"/>
    </row>
    <row r="153" spans="5:51">
      <c r="AS153" s="24">
        <v>144</v>
      </c>
      <c r="AT153" s="3">
        <v>4.5999999999999999E-2</v>
      </c>
      <c r="AU153" s="30"/>
      <c r="AV153" s="30"/>
      <c r="AW153" s="30"/>
      <c r="AX153" s="30"/>
      <c r="AY153" s="30"/>
    </row>
    <row r="154" spans="5:51">
      <c r="AS154" s="24">
        <v>145</v>
      </c>
      <c r="AT154" s="3">
        <v>4.7E-2</v>
      </c>
      <c r="AU154" s="30"/>
      <c r="AV154" s="30"/>
      <c r="AW154" s="30"/>
      <c r="AX154" s="30"/>
      <c r="AY154" s="30"/>
    </row>
    <row r="155" spans="5:51">
      <c r="AS155" s="24">
        <v>146</v>
      </c>
      <c r="AT155" s="3">
        <v>4.5999999999999999E-2</v>
      </c>
      <c r="AU155" s="30"/>
      <c r="AV155" s="30"/>
      <c r="AW155" s="30"/>
      <c r="AX155" s="30"/>
      <c r="AY155" s="30"/>
    </row>
    <row r="156" spans="5:51">
      <c r="AS156" s="24">
        <v>147</v>
      </c>
      <c r="AT156" s="3">
        <v>4.5999999999999999E-2</v>
      </c>
      <c r="AU156" s="30"/>
      <c r="AV156" s="30"/>
      <c r="AW156" s="30"/>
      <c r="AX156" s="30"/>
      <c r="AY156" s="30"/>
    </row>
    <row r="157" spans="5:51">
      <c r="AS157" s="24">
        <v>148</v>
      </c>
      <c r="AT157" s="3">
        <v>4.5999999999999999E-2</v>
      </c>
      <c r="AU157" s="30"/>
      <c r="AV157" s="30"/>
      <c r="AW157" s="30"/>
      <c r="AX157" s="30"/>
      <c r="AY157" s="30"/>
    </row>
    <row r="158" spans="5:51">
      <c r="AS158" s="24">
        <v>149</v>
      </c>
      <c r="AT158" s="3">
        <v>4.5999999999999999E-2</v>
      </c>
      <c r="AU158" s="30"/>
      <c r="AV158" s="30"/>
      <c r="AW158" s="30"/>
      <c r="AX158" s="30"/>
      <c r="AY158" s="30"/>
    </row>
    <row r="159" spans="5:51">
      <c r="AS159" s="24">
        <v>150</v>
      </c>
      <c r="AT159" s="3">
        <v>4.5999999999999999E-2</v>
      </c>
      <c r="AU159" s="30"/>
      <c r="AV159" s="30"/>
      <c r="AW159" s="30"/>
      <c r="AX159" s="30"/>
      <c r="AY159" s="30"/>
    </row>
    <row r="160" spans="5:51">
      <c r="AS160" s="24">
        <v>151</v>
      </c>
      <c r="AT160" s="3">
        <v>4.4999999999999998E-2</v>
      </c>
      <c r="AU160" s="30"/>
      <c r="AV160" s="30"/>
      <c r="AW160" s="30"/>
      <c r="AX160" s="30"/>
      <c r="AY160" s="30"/>
    </row>
    <row r="161" spans="45:51">
      <c r="AS161" s="24">
        <v>152</v>
      </c>
      <c r="AT161" s="3">
        <v>4.4999999999999998E-2</v>
      </c>
      <c r="AU161" s="30"/>
      <c r="AV161" s="30"/>
      <c r="AW161" s="30"/>
      <c r="AX161" s="30"/>
      <c r="AY161" s="30"/>
    </row>
    <row r="162" spans="45:51">
      <c r="AS162" s="24">
        <v>153</v>
      </c>
      <c r="AT162" s="3">
        <v>4.4999999999999998E-2</v>
      </c>
      <c r="AU162" s="30"/>
      <c r="AV162" s="30"/>
      <c r="AW162" s="30"/>
      <c r="AX162" s="30"/>
      <c r="AY162" s="30"/>
    </row>
    <row r="163" spans="45:51">
      <c r="AS163" s="24">
        <v>154</v>
      </c>
      <c r="AT163" s="3">
        <v>4.4999999999999998E-2</v>
      </c>
      <c r="AU163" s="30"/>
      <c r="AV163" s="30"/>
      <c r="AW163" s="30"/>
      <c r="AX163" s="30"/>
      <c r="AY163" s="30"/>
    </row>
    <row r="164" spans="45:51">
      <c r="AS164" s="24">
        <v>155</v>
      </c>
      <c r="AT164" s="3">
        <v>4.4999999999999998E-2</v>
      </c>
      <c r="AU164" s="30"/>
      <c r="AV164" s="30"/>
      <c r="AW164" s="30"/>
      <c r="AX164" s="30"/>
      <c r="AY164" s="30"/>
    </row>
    <row r="165" spans="45:51">
      <c r="AS165" s="24">
        <v>156</v>
      </c>
      <c r="AT165" s="3">
        <v>4.4999999999999998E-2</v>
      </c>
      <c r="AU165" s="30"/>
      <c r="AV165" s="30"/>
      <c r="AW165" s="30"/>
      <c r="AX165" s="30"/>
      <c r="AY165" s="30"/>
    </row>
    <row r="166" spans="45:51">
      <c r="AS166" s="24">
        <v>157</v>
      </c>
      <c r="AT166" s="3">
        <v>4.3999999999999997E-2</v>
      </c>
      <c r="AU166" s="30"/>
      <c r="AV166" s="30"/>
      <c r="AW166" s="30"/>
      <c r="AX166" s="30"/>
      <c r="AY166" s="30"/>
    </row>
    <row r="167" spans="45:51">
      <c r="AS167" s="24">
        <v>158</v>
      </c>
      <c r="AT167" s="3">
        <v>4.3999999999999997E-2</v>
      </c>
      <c r="AU167" s="30"/>
      <c r="AV167" s="30"/>
      <c r="AW167" s="30"/>
      <c r="AX167" s="30"/>
      <c r="AY167" s="30"/>
    </row>
    <row r="168" spans="45:51">
      <c r="AS168" s="24">
        <v>159</v>
      </c>
      <c r="AT168" s="3">
        <v>4.3999999999999997E-2</v>
      </c>
      <c r="AU168" s="30"/>
      <c r="AV168" s="30"/>
      <c r="AW168" s="30"/>
      <c r="AX168" s="30"/>
      <c r="AY168" s="30"/>
    </row>
    <row r="169" spans="45:51">
      <c r="AS169" s="24">
        <v>160</v>
      </c>
      <c r="AT169" s="3">
        <v>4.3999999999999997E-2</v>
      </c>
      <c r="AU169" s="30"/>
      <c r="AV169" s="30"/>
      <c r="AW169" s="30"/>
      <c r="AX169" s="30"/>
      <c r="AY169" s="30"/>
    </row>
    <row r="170" spans="45:51">
      <c r="AS170" s="24">
        <v>161</v>
      </c>
      <c r="AT170" s="3">
        <v>4.3999999999999997E-2</v>
      </c>
      <c r="AU170" s="30"/>
      <c r="AV170" s="30"/>
      <c r="AW170" s="30"/>
      <c r="AX170" s="30"/>
      <c r="AY170" s="30"/>
    </row>
    <row r="171" spans="45:51">
      <c r="AS171" s="24">
        <v>162</v>
      </c>
      <c r="AT171" s="3">
        <v>4.2999999999999997E-2</v>
      </c>
      <c r="AU171" s="30"/>
      <c r="AV171" s="30"/>
      <c r="AW171" s="30"/>
      <c r="AX171" s="30"/>
      <c r="AY171" s="30"/>
    </row>
    <row r="172" spans="45:51">
      <c r="AS172" s="24">
        <v>163</v>
      </c>
      <c r="AT172" s="3">
        <v>4.2999999999999997E-2</v>
      </c>
      <c r="AU172" s="30"/>
      <c r="AV172" s="30"/>
      <c r="AW172" s="30"/>
      <c r="AX172" s="30"/>
      <c r="AY172" s="30"/>
    </row>
    <row r="173" spans="45:51">
      <c r="AS173" s="24">
        <v>164</v>
      </c>
      <c r="AT173" s="3">
        <v>4.2999999999999997E-2</v>
      </c>
      <c r="AU173" s="30"/>
      <c r="AV173" s="30"/>
      <c r="AW173" s="30"/>
      <c r="AX173" s="30"/>
      <c r="AY173" s="30"/>
    </row>
    <row r="174" spans="45:51">
      <c r="AS174" s="24">
        <v>165</v>
      </c>
      <c r="AT174" s="3">
        <v>4.2999999999999997E-2</v>
      </c>
      <c r="AU174" s="30"/>
      <c r="AV174" s="30"/>
      <c r="AW174" s="30"/>
      <c r="AX174" s="30"/>
      <c r="AY174" s="30"/>
    </row>
    <row r="175" spans="45:51">
      <c r="AS175" s="24">
        <v>166</v>
      </c>
      <c r="AT175" s="3">
        <v>4.2999999999999997E-2</v>
      </c>
      <c r="AU175" s="30"/>
      <c r="AV175" s="30"/>
      <c r="AW175" s="30"/>
      <c r="AX175" s="30"/>
      <c r="AY175" s="30"/>
    </row>
    <row r="176" spans="45:51">
      <c r="AS176" s="24">
        <v>167</v>
      </c>
      <c r="AT176" s="3">
        <v>4.2999999999999997E-2</v>
      </c>
      <c r="AU176" s="30"/>
      <c r="AV176" s="30"/>
      <c r="AW176" s="30"/>
      <c r="AX176" s="30"/>
      <c r="AY176" s="30"/>
    </row>
    <row r="177" spans="45:51">
      <c r="AS177" s="24">
        <v>168</v>
      </c>
      <c r="AT177" s="3">
        <v>4.2999999999999997E-2</v>
      </c>
      <c r="AU177" s="30"/>
      <c r="AV177" s="30"/>
      <c r="AW177" s="30"/>
      <c r="AX177" s="30"/>
      <c r="AY177" s="30"/>
    </row>
    <row r="178" spans="45:51">
      <c r="AS178" s="24">
        <v>169</v>
      </c>
      <c r="AT178" s="3">
        <v>4.2999999999999997E-2</v>
      </c>
      <c r="AU178" s="30"/>
      <c r="AV178" s="30"/>
      <c r="AW178" s="30"/>
      <c r="AX178" s="30"/>
      <c r="AY178" s="30"/>
    </row>
    <row r="179" spans="45:51">
      <c r="AS179" s="24">
        <v>170</v>
      </c>
      <c r="AT179" s="3">
        <v>4.2999999999999997E-2</v>
      </c>
      <c r="AU179" s="30"/>
      <c r="AV179" s="30"/>
      <c r="AW179" s="30"/>
      <c r="AX179" s="30"/>
      <c r="AY179" s="30"/>
    </row>
    <row r="180" spans="45:51">
      <c r="AS180" s="24">
        <v>171</v>
      </c>
      <c r="AT180" s="3">
        <v>4.2000000000000003E-2</v>
      </c>
      <c r="AU180" s="30"/>
      <c r="AV180" s="30"/>
      <c r="AW180" s="30"/>
      <c r="AX180" s="30"/>
      <c r="AY180" s="30"/>
    </row>
    <row r="181" spans="45:51">
      <c r="AS181" s="24">
        <v>172</v>
      </c>
      <c r="AT181" s="3">
        <v>4.2000000000000003E-2</v>
      </c>
      <c r="AU181" s="30"/>
      <c r="AV181" s="30"/>
      <c r="AW181" s="30"/>
      <c r="AX181" s="30"/>
      <c r="AY181" s="30"/>
    </row>
    <row r="182" spans="45:51">
      <c r="AS182" s="24">
        <v>173</v>
      </c>
      <c r="AT182" s="3">
        <v>4.2000000000000003E-2</v>
      </c>
      <c r="AU182" s="30"/>
      <c r="AV182" s="30"/>
      <c r="AW182" s="30"/>
      <c r="AX182" s="30"/>
      <c r="AY182" s="30"/>
    </row>
    <row r="183" spans="45:51">
      <c r="AS183" s="24">
        <v>174</v>
      </c>
      <c r="AT183" s="3">
        <v>4.2000000000000003E-2</v>
      </c>
      <c r="AU183" s="30"/>
      <c r="AV183" s="30"/>
      <c r="AW183" s="30"/>
      <c r="AX183" s="30"/>
      <c r="AY183" s="30"/>
    </row>
    <row r="184" spans="45:51">
      <c r="AS184" s="24">
        <v>175</v>
      </c>
      <c r="AT184" s="3">
        <v>4.2000000000000003E-2</v>
      </c>
      <c r="AU184" s="30"/>
      <c r="AV184" s="30"/>
      <c r="AW184" s="30"/>
      <c r="AX184" s="30"/>
      <c r="AY184" s="30"/>
    </row>
    <row r="185" spans="45:51">
      <c r="AS185" s="24">
        <v>176</v>
      </c>
      <c r="AT185" s="3">
        <v>4.1000000000000002E-2</v>
      </c>
      <c r="AU185" s="30"/>
      <c r="AV185" s="30"/>
      <c r="AW185" s="30"/>
      <c r="AX185" s="30"/>
      <c r="AY185" s="30"/>
    </row>
    <row r="186" spans="45:51">
      <c r="AS186" s="24">
        <v>177</v>
      </c>
      <c r="AT186" s="3">
        <v>4.1000000000000002E-2</v>
      </c>
      <c r="AU186" s="30"/>
      <c r="AV186" s="30"/>
      <c r="AW186" s="30"/>
      <c r="AX186" s="30"/>
      <c r="AY186" s="30"/>
    </row>
    <row r="187" spans="45:51">
      <c r="AS187" s="24">
        <v>178</v>
      </c>
      <c r="AT187" s="3">
        <v>4.1000000000000002E-2</v>
      </c>
      <c r="AU187" s="30"/>
      <c r="AV187" s="30"/>
      <c r="AW187" s="3"/>
      <c r="AX187" s="30"/>
      <c r="AY187" s="30"/>
    </row>
    <row r="188" spans="45:51">
      <c r="AS188" s="24">
        <v>179</v>
      </c>
      <c r="AT188" s="3">
        <v>4.1000000000000002E-2</v>
      </c>
      <c r="AU188" s="30"/>
      <c r="AV188" s="30"/>
      <c r="AW188" s="119"/>
      <c r="AX188" s="30"/>
      <c r="AY188" s="30"/>
    </row>
    <row r="189" spans="45:51">
      <c r="AS189" s="24">
        <v>180</v>
      </c>
      <c r="AT189" s="3">
        <v>4.1000000000000002E-2</v>
      </c>
      <c r="AU189" s="30"/>
      <c r="AV189" s="30"/>
      <c r="AW189" s="3"/>
      <c r="AX189" s="30"/>
      <c r="AY189" s="30"/>
    </row>
    <row r="190" spans="45:51">
      <c r="AS190" s="24">
        <v>181</v>
      </c>
      <c r="AT190" s="3">
        <v>4.1000000000000002E-2</v>
      </c>
      <c r="AU190" s="30"/>
      <c r="AV190" s="30"/>
      <c r="AW190" s="3"/>
      <c r="AX190" s="30"/>
      <c r="AY190" s="30"/>
    </row>
    <row r="191" spans="45:51">
      <c r="AS191" s="24">
        <v>182</v>
      </c>
      <c r="AT191" s="3">
        <v>4.1000000000000002E-2</v>
      </c>
      <c r="AU191" s="30"/>
      <c r="AV191" s="30"/>
      <c r="AW191" s="3"/>
      <c r="AX191" s="30"/>
      <c r="AY191" s="30"/>
    </row>
    <row r="192" spans="45:51">
      <c r="AS192" s="24">
        <v>183</v>
      </c>
      <c r="AT192" s="3">
        <v>4.1000000000000002E-2</v>
      </c>
      <c r="AU192" s="30"/>
      <c r="AV192" s="30"/>
      <c r="AW192" s="3"/>
      <c r="AX192" s="30"/>
      <c r="AY192" s="30"/>
    </row>
    <row r="193" spans="45:51">
      <c r="AS193" s="24">
        <v>184</v>
      </c>
      <c r="AT193" s="3">
        <v>4.1000000000000002E-2</v>
      </c>
      <c r="AU193" s="30"/>
      <c r="AV193" s="30"/>
      <c r="AW193" s="30"/>
      <c r="AX193" s="30"/>
      <c r="AY193" s="30"/>
    </row>
    <row r="194" spans="45:51">
      <c r="AS194" s="24">
        <v>185</v>
      </c>
      <c r="AT194" s="3">
        <v>4.1000000000000002E-2</v>
      </c>
      <c r="AU194" s="30"/>
      <c r="AV194" s="30"/>
      <c r="AW194" s="30"/>
      <c r="AX194" s="30"/>
      <c r="AY194" s="30"/>
    </row>
    <row r="195" spans="45:51">
      <c r="AS195" s="24">
        <v>186</v>
      </c>
      <c r="AT195" s="3">
        <v>4.1000000000000002E-2</v>
      </c>
      <c r="AU195" s="30"/>
      <c r="AV195" s="30"/>
      <c r="AW195" s="30"/>
      <c r="AX195" s="30"/>
      <c r="AY195" s="30"/>
    </row>
    <row r="196" spans="45:51">
      <c r="AS196" s="24">
        <v>187</v>
      </c>
      <c r="AT196" s="3">
        <v>0.04</v>
      </c>
      <c r="AU196" s="30"/>
      <c r="AV196" s="30"/>
      <c r="AW196" s="30"/>
      <c r="AX196" s="30"/>
      <c r="AY196" s="30"/>
    </row>
    <row r="197" spans="45:51">
      <c r="AS197" s="24">
        <v>188</v>
      </c>
      <c r="AT197" s="3">
        <v>0.04</v>
      </c>
      <c r="AU197" s="30"/>
      <c r="AV197" s="30"/>
      <c r="AW197" s="30"/>
      <c r="AX197" s="30"/>
      <c r="AY197" s="30"/>
    </row>
    <row r="198" spans="45:51">
      <c r="AS198" s="24">
        <v>189</v>
      </c>
      <c r="AT198" s="3">
        <v>0.04</v>
      </c>
      <c r="AU198" s="30"/>
      <c r="AV198" s="30"/>
      <c r="AW198" s="30"/>
      <c r="AX198" s="30"/>
      <c r="AY198" s="30"/>
    </row>
    <row r="199" spans="45:51">
      <c r="AS199" s="24">
        <v>190</v>
      </c>
      <c r="AT199" s="3">
        <v>0.04</v>
      </c>
      <c r="AU199" s="30"/>
      <c r="AV199" s="30"/>
      <c r="AW199" s="30"/>
      <c r="AX199" s="30"/>
      <c r="AY199" s="30"/>
    </row>
    <row r="200" spans="45:51">
      <c r="AS200" s="24">
        <v>191</v>
      </c>
      <c r="AT200" s="3">
        <v>0.04</v>
      </c>
      <c r="AU200" s="30"/>
      <c r="AV200" s="30"/>
      <c r="AW200" s="30"/>
      <c r="AX200" s="30"/>
      <c r="AY200" s="30"/>
    </row>
    <row r="201" spans="45:51">
      <c r="AS201" s="24">
        <v>192</v>
      </c>
      <c r="AT201" s="3">
        <v>0.04</v>
      </c>
      <c r="AU201" s="30"/>
      <c r="AV201" s="30"/>
      <c r="AW201" s="30"/>
      <c r="AX201" s="30"/>
      <c r="AY201" s="30"/>
    </row>
    <row r="202" spans="45:51">
      <c r="AS202" s="24">
        <v>193</v>
      </c>
      <c r="AT202" s="3">
        <v>0.04</v>
      </c>
      <c r="AU202" s="30"/>
      <c r="AV202" s="30"/>
      <c r="AW202" s="30"/>
      <c r="AX202" s="30"/>
      <c r="AY202" s="30"/>
    </row>
    <row r="203" spans="45:51">
      <c r="AS203" s="24">
        <v>194</v>
      </c>
      <c r="AT203" s="3">
        <v>3.9E-2</v>
      </c>
      <c r="AU203" s="30"/>
      <c r="AV203" s="30"/>
      <c r="AW203" s="30"/>
      <c r="AX203" s="30"/>
      <c r="AY203" s="30"/>
    </row>
    <row r="204" spans="45:51">
      <c r="AS204" s="24">
        <v>195</v>
      </c>
      <c r="AT204" s="3">
        <v>3.9E-2</v>
      </c>
      <c r="AU204" s="30"/>
      <c r="AV204" s="30"/>
      <c r="AW204" s="30"/>
      <c r="AX204" s="30"/>
      <c r="AY204" s="30"/>
    </row>
    <row r="205" spans="45:51">
      <c r="AS205" s="24">
        <v>196</v>
      </c>
      <c r="AT205" s="3">
        <v>3.9E-2</v>
      </c>
      <c r="AU205" s="30"/>
      <c r="AV205" s="30"/>
      <c r="AW205" s="30"/>
      <c r="AX205" s="30"/>
      <c r="AY205" s="30"/>
    </row>
    <row r="206" spans="45:51">
      <c r="AS206" s="24">
        <v>197</v>
      </c>
      <c r="AT206" s="3">
        <v>3.9E-2</v>
      </c>
      <c r="AU206" s="30"/>
      <c r="AV206" s="30"/>
      <c r="AW206" s="30"/>
      <c r="AX206" s="30"/>
      <c r="AY206" s="30"/>
    </row>
    <row r="207" spans="45:51">
      <c r="AS207" s="24">
        <v>198</v>
      </c>
      <c r="AT207" s="3">
        <v>3.9E-2</v>
      </c>
      <c r="AU207" s="30"/>
      <c r="AV207" s="30"/>
      <c r="AW207" s="30"/>
      <c r="AX207" s="30"/>
      <c r="AY207" s="30"/>
    </row>
    <row r="208" spans="45:51">
      <c r="AS208" s="24">
        <v>199</v>
      </c>
      <c r="AT208" s="3">
        <v>3.7999999999999999E-2</v>
      </c>
      <c r="AU208" s="30"/>
      <c r="AV208" s="30"/>
      <c r="AW208" s="30"/>
      <c r="AX208" s="30"/>
      <c r="AY208" s="30"/>
    </row>
    <row r="209" spans="45:51">
      <c r="AS209" s="24">
        <v>200</v>
      </c>
      <c r="AT209" s="3">
        <v>3.7999999999999999E-2</v>
      </c>
      <c r="AU209" s="30"/>
      <c r="AV209" s="30"/>
      <c r="AW209" s="30"/>
      <c r="AX209" s="30"/>
      <c r="AY209" s="30"/>
    </row>
    <row r="210" spans="45:51">
      <c r="AS210" s="24">
        <v>201</v>
      </c>
      <c r="AT210" s="3">
        <v>3.7999999999999999E-2</v>
      </c>
      <c r="AU210" s="30"/>
      <c r="AV210" s="30"/>
      <c r="AW210" s="30"/>
      <c r="AX210" s="30"/>
      <c r="AY210" s="30"/>
    </row>
    <row r="211" spans="45:51">
      <c r="AS211" s="24">
        <v>202</v>
      </c>
      <c r="AT211" s="3">
        <v>3.7999999999999999E-2</v>
      </c>
      <c r="AU211" s="30"/>
      <c r="AV211" s="30"/>
      <c r="AW211" s="30"/>
      <c r="AX211" s="30"/>
      <c r="AY211" s="30"/>
    </row>
    <row r="212" spans="45:51">
      <c r="AS212" s="24">
        <v>203</v>
      </c>
      <c r="AT212" s="3">
        <v>3.7999999999999999E-2</v>
      </c>
      <c r="AU212" s="30"/>
      <c r="AV212" s="30"/>
      <c r="AW212" s="30"/>
      <c r="AX212" s="30"/>
      <c r="AY212" s="30"/>
    </row>
    <row r="213" spans="45:51">
      <c r="AS213" s="24">
        <v>204</v>
      </c>
      <c r="AT213" s="3">
        <v>3.7999999999999999E-2</v>
      </c>
      <c r="AU213" s="30"/>
      <c r="AV213" s="30"/>
      <c r="AW213" s="30"/>
      <c r="AX213" s="30"/>
      <c r="AY213" s="30"/>
    </row>
    <row r="214" spans="45:51">
      <c r="AS214" s="24">
        <v>205</v>
      </c>
      <c r="AT214" s="3">
        <v>3.7999999999999999E-2</v>
      </c>
      <c r="AU214" s="30"/>
      <c r="AV214" s="30"/>
      <c r="AW214" s="30"/>
      <c r="AX214" s="30"/>
      <c r="AY214" s="30"/>
    </row>
    <row r="215" spans="45:51">
      <c r="AS215" s="24">
        <v>206</v>
      </c>
      <c r="AT215" s="3">
        <v>3.6999999999999998E-2</v>
      </c>
      <c r="AU215" s="30"/>
      <c r="AV215" s="30"/>
      <c r="AW215" s="30"/>
      <c r="AX215" s="30"/>
      <c r="AY215" s="30"/>
    </row>
    <row r="216" spans="45:51">
      <c r="AS216" s="24">
        <v>207</v>
      </c>
      <c r="AT216" s="3">
        <v>3.6999999999999998E-2</v>
      </c>
      <c r="AU216" s="30"/>
      <c r="AV216" s="30"/>
      <c r="AW216" s="30"/>
      <c r="AX216" s="30"/>
      <c r="AY216" s="30"/>
    </row>
    <row r="217" spans="45:51">
      <c r="AS217" s="24">
        <v>208</v>
      </c>
      <c r="AT217" s="3">
        <v>3.6999999999999998E-2</v>
      </c>
      <c r="AU217" s="30"/>
      <c r="AV217" s="30"/>
      <c r="AW217" s="30"/>
      <c r="AX217" s="30"/>
      <c r="AY217" s="30"/>
    </row>
    <row r="218" spans="45:51">
      <c r="AS218" s="24">
        <v>209</v>
      </c>
      <c r="AT218" s="3">
        <v>3.6999999999999998E-2</v>
      </c>
      <c r="AU218" s="30"/>
      <c r="AV218" s="30"/>
      <c r="AW218" s="30"/>
      <c r="AX218" s="30"/>
      <c r="AY218" s="30"/>
    </row>
    <row r="219" spans="45:51">
      <c r="AS219" s="24">
        <v>210</v>
      </c>
      <c r="AT219" s="3">
        <v>3.6999999999999998E-2</v>
      </c>
      <c r="AU219" s="30"/>
      <c r="AV219" s="30"/>
      <c r="AW219" s="30"/>
      <c r="AX219" s="30"/>
      <c r="AY219" s="30"/>
    </row>
    <row r="220" spans="45:51">
      <c r="AS220" s="24">
        <v>211</v>
      </c>
      <c r="AT220" s="3">
        <v>3.6999999999999998E-2</v>
      </c>
      <c r="AU220" s="30"/>
      <c r="AV220" s="30"/>
      <c r="AW220" s="30"/>
      <c r="AX220" s="30"/>
      <c r="AY220" s="30"/>
    </row>
    <row r="221" spans="45:51">
      <c r="AS221" s="24">
        <v>212</v>
      </c>
      <c r="AT221" s="3">
        <v>3.6999999999999998E-2</v>
      </c>
      <c r="AU221" s="30"/>
      <c r="AV221" s="30"/>
      <c r="AW221" s="30"/>
      <c r="AX221" s="30"/>
      <c r="AY221" s="30"/>
    </row>
    <row r="222" spans="45:51">
      <c r="AS222" s="24">
        <v>213</v>
      </c>
      <c r="AT222" s="3">
        <v>3.6999999999999998E-2</v>
      </c>
      <c r="AU222" s="30"/>
      <c r="AV222" s="30"/>
      <c r="AW222" s="30"/>
      <c r="AX222" s="30"/>
      <c r="AY222" s="30"/>
    </row>
    <row r="223" spans="45:51">
      <c r="AS223" s="24">
        <v>214</v>
      </c>
      <c r="AT223" s="3">
        <v>3.5999999999999997E-2</v>
      </c>
      <c r="AU223" s="30"/>
      <c r="AV223" s="30"/>
      <c r="AW223" s="30"/>
      <c r="AX223" s="30"/>
      <c r="AY223" s="30"/>
    </row>
    <row r="224" spans="45:51">
      <c r="AS224" s="24">
        <v>215</v>
      </c>
      <c r="AT224" s="3">
        <v>3.5999999999999997E-2</v>
      </c>
      <c r="AU224" s="30"/>
      <c r="AV224" s="30"/>
      <c r="AW224" s="30"/>
      <c r="AX224" s="30"/>
      <c r="AY224" s="30"/>
    </row>
    <row r="225" spans="23:51">
      <c r="AS225" s="24">
        <v>216</v>
      </c>
      <c r="AT225" s="3">
        <v>3.5999999999999997E-2</v>
      </c>
      <c r="AU225" s="30"/>
      <c r="AV225" s="30"/>
      <c r="AW225" s="30"/>
      <c r="AX225" s="30"/>
      <c r="AY225" s="30"/>
    </row>
    <row r="226" spans="23:51">
      <c r="AS226" s="24">
        <v>217</v>
      </c>
      <c r="AT226" s="3">
        <v>3.5999999999999997E-2</v>
      </c>
      <c r="AU226" s="30"/>
      <c r="AV226" s="30"/>
      <c r="AW226" s="30"/>
      <c r="AX226" s="30"/>
      <c r="AY226" s="30"/>
    </row>
    <row r="227" spans="23:51">
      <c r="AS227" s="24">
        <v>218</v>
      </c>
      <c r="AT227" s="3">
        <v>3.5999999999999997E-2</v>
      </c>
      <c r="AU227" s="30"/>
      <c r="AV227" s="30"/>
      <c r="AW227" s="30"/>
      <c r="AX227" s="30"/>
      <c r="AY227" s="30"/>
    </row>
    <row r="228" spans="23:51">
      <c r="AS228" s="24">
        <v>219</v>
      </c>
      <c r="AT228" s="3">
        <v>3.5999999999999997E-2</v>
      </c>
      <c r="AU228" s="30"/>
      <c r="AV228" s="30"/>
      <c r="AW228" s="30"/>
      <c r="AX228" s="30"/>
      <c r="AY228" s="30"/>
    </row>
    <row r="229" spans="23:51">
      <c r="AS229" s="24">
        <v>220</v>
      </c>
      <c r="AT229" s="3">
        <v>3.5999999999999997E-2</v>
      </c>
      <c r="AU229" s="30"/>
      <c r="AV229" s="30"/>
      <c r="AW229" s="30"/>
      <c r="AX229" s="30"/>
      <c r="AY229" s="30"/>
    </row>
    <row r="230" spans="23:51">
      <c r="W230" s="31"/>
      <c r="AS230" s="24">
        <v>221</v>
      </c>
      <c r="AT230" s="3">
        <v>3.5999999999999997E-2</v>
      </c>
      <c r="AU230" s="30"/>
      <c r="AV230" s="30"/>
      <c r="AW230" s="30"/>
      <c r="AX230" s="30"/>
      <c r="AY230" s="30"/>
    </row>
    <row r="231" spans="23:51">
      <c r="AS231" s="24">
        <v>222</v>
      </c>
      <c r="AT231" s="3">
        <v>3.5999999999999997E-2</v>
      </c>
      <c r="AU231" s="30"/>
      <c r="AV231" s="30"/>
      <c r="AW231" s="30"/>
      <c r="AX231" s="30"/>
      <c r="AY231" s="30"/>
    </row>
    <row r="232" spans="23:51">
      <c r="AS232" s="24">
        <v>223</v>
      </c>
      <c r="AT232" s="3">
        <v>3.5999999999999997E-2</v>
      </c>
      <c r="AU232" s="30"/>
      <c r="AV232" s="30"/>
      <c r="AW232" s="30"/>
      <c r="AX232" s="30"/>
      <c r="AY232" s="30"/>
    </row>
    <row r="233" spans="23:51">
      <c r="AS233" s="24">
        <v>224</v>
      </c>
      <c r="AT233" s="3">
        <v>3.5000000000000003E-2</v>
      </c>
      <c r="AU233" s="30"/>
      <c r="AV233" s="30"/>
      <c r="AW233" s="30"/>
      <c r="AX233" s="30"/>
      <c r="AY233" s="30"/>
    </row>
    <row r="234" spans="23:51">
      <c r="AS234" s="24">
        <v>225</v>
      </c>
      <c r="AT234" s="3">
        <v>3.5000000000000003E-2</v>
      </c>
      <c r="AU234" s="30"/>
      <c r="AV234" s="30"/>
      <c r="AW234" s="30"/>
      <c r="AX234" s="30"/>
      <c r="AY234" s="30"/>
    </row>
    <row r="235" spans="23:51">
      <c r="AS235" s="24">
        <v>226</v>
      </c>
      <c r="AT235" s="3">
        <v>3.5000000000000003E-2</v>
      </c>
      <c r="AU235" s="30"/>
      <c r="AV235" s="30"/>
      <c r="AW235" s="30"/>
      <c r="AX235" s="30"/>
      <c r="AY235" s="30"/>
    </row>
    <row r="236" spans="23:51">
      <c r="AS236" s="24">
        <v>227</v>
      </c>
      <c r="AT236" s="3">
        <v>3.5000000000000003E-2</v>
      </c>
      <c r="AU236" s="30"/>
      <c r="AV236" s="30"/>
      <c r="AW236" s="30"/>
      <c r="AX236" s="30"/>
      <c r="AY236" s="30"/>
    </row>
    <row r="237" spans="23:51">
      <c r="AS237" s="24">
        <v>228</v>
      </c>
      <c r="AT237" s="3">
        <v>3.5000000000000003E-2</v>
      </c>
      <c r="AU237" s="30"/>
      <c r="AV237" s="30"/>
      <c r="AW237" s="30"/>
      <c r="AX237" s="30"/>
      <c r="AY237" s="30"/>
    </row>
    <row r="238" spans="23:51">
      <c r="AS238" s="24">
        <v>229</v>
      </c>
      <c r="AT238" s="3">
        <v>3.5000000000000003E-2</v>
      </c>
      <c r="AU238" s="30"/>
      <c r="AV238" s="30"/>
      <c r="AW238" s="30"/>
      <c r="AX238" s="30"/>
      <c r="AY238" s="30"/>
    </row>
    <row r="239" spans="23:51">
      <c r="AS239" s="24">
        <v>230</v>
      </c>
      <c r="AT239" s="3">
        <v>3.5000000000000003E-2</v>
      </c>
      <c r="AU239" s="30"/>
      <c r="AV239" s="30"/>
      <c r="AW239" s="30"/>
      <c r="AX239" s="30"/>
      <c r="AY239" s="30"/>
    </row>
    <row r="240" spans="23:51">
      <c r="AS240" s="24">
        <v>231</v>
      </c>
      <c r="AT240" s="3">
        <v>3.4000000000000002E-2</v>
      </c>
      <c r="AU240" s="30"/>
      <c r="AV240" s="30"/>
      <c r="AW240" s="30"/>
      <c r="AX240" s="30"/>
      <c r="AY240" s="30"/>
    </row>
    <row r="241" spans="45:51">
      <c r="AS241" s="24">
        <v>232</v>
      </c>
      <c r="AT241" s="3">
        <v>3.4000000000000002E-2</v>
      </c>
      <c r="AU241" s="30"/>
      <c r="AV241" s="30"/>
      <c r="AW241" s="30"/>
      <c r="AX241" s="30"/>
      <c r="AY241" s="30"/>
    </row>
    <row r="242" spans="45:51">
      <c r="AS242" s="24">
        <v>233</v>
      </c>
      <c r="AT242" s="3">
        <v>3.4000000000000002E-2</v>
      </c>
      <c r="AU242" s="30"/>
      <c r="AV242" s="30"/>
      <c r="AW242" s="30"/>
      <c r="AX242" s="30"/>
      <c r="AY242" s="30"/>
    </row>
    <row r="243" spans="45:51">
      <c r="AS243" s="24">
        <v>234</v>
      </c>
      <c r="AT243" s="3">
        <v>3.4000000000000002E-2</v>
      </c>
      <c r="AU243" s="30"/>
      <c r="AV243" s="30"/>
      <c r="AW243" s="30"/>
      <c r="AX243" s="30"/>
      <c r="AY243" s="30"/>
    </row>
    <row r="244" spans="45:51">
      <c r="AS244" s="24">
        <v>235</v>
      </c>
      <c r="AT244" s="3">
        <v>3.4000000000000002E-2</v>
      </c>
      <c r="AU244" s="30"/>
      <c r="AV244" s="30"/>
      <c r="AW244" s="30"/>
      <c r="AX244" s="30"/>
      <c r="AY244" s="30"/>
    </row>
    <row r="245" spans="45:51">
      <c r="AS245" s="24">
        <v>236</v>
      </c>
      <c r="AT245" s="3">
        <v>3.3000000000000002E-2</v>
      </c>
      <c r="AU245" s="30"/>
      <c r="AV245" s="30"/>
      <c r="AW245" s="30"/>
      <c r="AX245" s="30"/>
      <c r="AY245" s="30"/>
    </row>
    <row r="246" spans="45:51">
      <c r="AS246" s="24">
        <v>237</v>
      </c>
      <c r="AT246" s="3">
        <v>3.3000000000000002E-2</v>
      </c>
      <c r="AU246" s="30"/>
      <c r="AV246" s="30"/>
      <c r="AW246" s="30"/>
      <c r="AX246" s="30"/>
      <c r="AY246" s="30"/>
    </row>
    <row r="247" spans="45:51">
      <c r="AS247" s="24">
        <v>238</v>
      </c>
      <c r="AT247" s="3">
        <v>3.3000000000000002E-2</v>
      </c>
      <c r="AU247" s="30"/>
      <c r="AV247" s="30"/>
      <c r="AW247" s="30"/>
      <c r="AX247" s="30"/>
      <c r="AY247" s="30"/>
    </row>
    <row r="248" spans="45:51">
      <c r="AS248" s="24">
        <v>239</v>
      </c>
      <c r="AT248" s="3">
        <v>3.3000000000000002E-2</v>
      </c>
      <c r="AU248" s="30"/>
      <c r="AV248" s="30"/>
      <c r="AW248" s="30"/>
      <c r="AX248" s="30"/>
      <c r="AY248" s="30"/>
    </row>
    <row r="249" spans="45:51">
      <c r="AS249" s="24">
        <v>240</v>
      </c>
      <c r="AT249" s="3">
        <v>3.3000000000000002E-2</v>
      </c>
      <c r="AU249" s="30"/>
      <c r="AV249" s="30"/>
      <c r="AW249" s="30"/>
      <c r="AX249" s="30"/>
      <c r="AY249" s="30"/>
    </row>
    <row r="250" spans="45:51">
      <c r="AS250" s="24">
        <v>241</v>
      </c>
      <c r="AT250" s="3">
        <v>3.3000000000000002E-2</v>
      </c>
      <c r="AU250" s="30"/>
      <c r="AV250" s="30"/>
      <c r="AW250" s="30"/>
      <c r="AX250" s="30"/>
      <c r="AY250" s="30"/>
    </row>
    <row r="251" spans="45:51">
      <c r="AS251" s="24">
        <v>242</v>
      </c>
      <c r="AT251" s="3">
        <v>3.3000000000000002E-2</v>
      </c>
      <c r="AU251" s="30"/>
      <c r="AV251" s="30"/>
      <c r="AW251" s="30"/>
      <c r="AX251" s="30"/>
      <c r="AY251" s="30"/>
    </row>
    <row r="252" spans="45:51">
      <c r="AS252" s="24">
        <v>243</v>
      </c>
      <c r="AT252" s="3">
        <v>3.3000000000000002E-2</v>
      </c>
      <c r="AU252" s="30"/>
      <c r="AV252" s="30"/>
      <c r="AW252" s="30"/>
      <c r="AX252" s="30"/>
      <c r="AY252" s="30"/>
    </row>
    <row r="253" spans="45:51">
      <c r="AS253" s="24">
        <v>244</v>
      </c>
      <c r="AT253" s="3">
        <v>3.3000000000000002E-2</v>
      </c>
      <c r="AU253" s="30"/>
      <c r="AV253" s="30"/>
      <c r="AW253" s="30"/>
      <c r="AX253" s="30"/>
      <c r="AY253" s="30"/>
    </row>
    <row r="254" spans="45:51">
      <c r="AS254" s="24">
        <v>245</v>
      </c>
      <c r="AT254" s="3">
        <v>3.3000000000000002E-2</v>
      </c>
      <c r="AU254" s="30"/>
      <c r="AV254" s="30"/>
      <c r="AW254" s="30"/>
      <c r="AX254" s="30"/>
      <c r="AY254" s="30"/>
    </row>
    <row r="255" spans="45:51">
      <c r="AS255" s="24">
        <v>246</v>
      </c>
      <c r="AT255" s="3">
        <v>3.3000000000000002E-2</v>
      </c>
      <c r="AU255" s="30"/>
      <c r="AV255" s="30"/>
      <c r="AW255" s="30"/>
      <c r="AX255" s="30"/>
      <c r="AY255" s="30"/>
    </row>
    <row r="256" spans="45:51">
      <c r="AS256" s="24">
        <v>247</v>
      </c>
      <c r="AT256" s="3">
        <v>3.2000000000000001E-2</v>
      </c>
      <c r="AU256" s="30"/>
      <c r="AV256" s="30"/>
      <c r="AW256" s="30"/>
      <c r="AX256" s="30"/>
      <c r="AY256" s="30"/>
    </row>
    <row r="257" spans="45:51">
      <c r="AS257" s="24">
        <v>248</v>
      </c>
      <c r="AT257" s="3">
        <v>3.2000000000000001E-2</v>
      </c>
      <c r="AU257" s="30"/>
      <c r="AV257" s="30"/>
      <c r="AW257" s="30"/>
      <c r="AX257" s="30"/>
      <c r="AY257" s="30"/>
    </row>
    <row r="258" spans="45:51">
      <c r="AS258" s="24">
        <v>249</v>
      </c>
      <c r="AT258" s="3">
        <v>3.2000000000000001E-2</v>
      </c>
      <c r="AU258" s="30"/>
      <c r="AV258" s="30"/>
      <c r="AW258" s="30"/>
      <c r="AX258" s="30"/>
      <c r="AY258" s="30"/>
    </row>
    <row r="259" spans="45:51">
      <c r="AS259" s="24">
        <v>250</v>
      </c>
      <c r="AT259" s="3">
        <v>3.2000000000000001E-2</v>
      </c>
      <c r="AU259" s="30"/>
      <c r="AV259" s="30"/>
      <c r="AW259" s="30"/>
      <c r="AX259" s="30"/>
      <c r="AY259" s="30"/>
    </row>
    <row r="260" spans="45:51">
      <c r="AS260" s="24">
        <v>251</v>
      </c>
      <c r="AT260" s="3">
        <v>3.2000000000000001E-2</v>
      </c>
      <c r="AU260" s="30"/>
      <c r="AV260" s="30"/>
      <c r="AW260" s="30"/>
      <c r="AX260" s="30"/>
      <c r="AY260" s="30"/>
    </row>
    <row r="261" spans="45:51">
      <c r="AS261" s="24">
        <v>252</v>
      </c>
      <c r="AT261" s="3">
        <v>3.2000000000000001E-2</v>
      </c>
      <c r="AU261" s="30"/>
      <c r="AV261" s="30"/>
      <c r="AW261" s="30"/>
      <c r="AX261" s="30"/>
      <c r="AY261" s="30"/>
    </row>
    <row r="262" spans="45:51">
      <c r="AS262" s="24">
        <v>253</v>
      </c>
      <c r="AT262" s="3">
        <v>3.2000000000000001E-2</v>
      </c>
      <c r="AU262" s="30"/>
      <c r="AV262" s="30"/>
      <c r="AW262" s="30"/>
      <c r="AX262" s="30"/>
      <c r="AY262" s="30"/>
    </row>
    <row r="263" spans="45:51">
      <c r="AS263" s="24">
        <v>254</v>
      </c>
      <c r="AT263" s="3">
        <v>3.2000000000000001E-2</v>
      </c>
      <c r="AU263" s="30"/>
      <c r="AV263" s="30"/>
      <c r="AW263" s="30"/>
      <c r="AX263" s="30"/>
      <c r="AY263" s="30"/>
    </row>
    <row r="264" spans="45:51">
      <c r="AS264" s="24">
        <v>255</v>
      </c>
      <c r="AT264" s="3">
        <v>3.1E-2</v>
      </c>
      <c r="AU264" s="30"/>
      <c r="AV264" s="30"/>
      <c r="AW264" s="30"/>
      <c r="AX264" s="30"/>
      <c r="AY264" s="30"/>
    </row>
    <row r="265" spans="45:51">
      <c r="AS265" s="24">
        <v>256</v>
      </c>
      <c r="AT265" s="3">
        <v>3.1E-2</v>
      </c>
      <c r="AU265" s="30"/>
      <c r="AV265" s="30"/>
      <c r="AW265" s="30"/>
      <c r="AX265" s="30"/>
      <c r="AY265" s="30"/>
    </row>
    <row r="266" spans="45:51">
      <c r="AS266" s="24">
        <v>257</v>
      </c>
      <c r="AT266" s="3">
        <v>3.1E-2</v>
      </c>
      <c r="AU266" s="30"/>
      <c r="AV266" s="30"/>
      <c r="AW266" s="30"/>
      <c r="AX266" s="30"/>
      <c r="AY266" s="30"/>
    </row>
    <row r="267" spans="45:51">
      <c r="AS267" s="24">
        <v>258</v>
      </c>
      <c r="AT267" s="3">
        <v>3.1E-2</v>
      </c>
      <c r="AU267" s="30"/>
      <c r="AV267" s="30"/>
      <c r="AW267" s="30"/>
      <c r="AX267" s="30"/>
      <c r="AY267" s="30"/>
    </row>
    <row r="268" spans="45:51">
      <c r="AS268" s="24">
        <v>259</v>
      </c>
      <c r="AT268" s="3">
        <v>3.1E-2</v>
      </c>
      <c r="AU268" s="30"/>
      <c r="AV268" s="30"/>
      <c r="AW268" s="30"/>
      <c r="AX268" s="30"/>
      <c r="AY268" s="30"/>
    </row>
    <row r="269" spans="45:51">
      <c r="AS269" s="24">
        <v>260</v>
      </c>
      <c r="AT269" s="3">
        <v>3.1E-2</v>
      </c>
      <c r="AU269" s="30"/>
      <c r="AV269" s="30"/>
      <c r="AW269" s="30"/>
      <c r="AX269" s="30"/>
      <c r="AY269" s="30"/>
    </row>
    <row r="270" spans="45:51">
      <c r="AS270" s="24">
        <v>261</v>
      </c>
      <c r="AT270" s="3">
        <v>3.1E-2</v>
      </c>
      <c r="AU270" s="30"/>
      <c r="AV270" s="30"/>
      <c r="AW270" s="30"/>
      <c r="AX270" s="30"/>
      <c r="AY270" s="30"/>
    </row>
    <row r="271" spans="45:51">
      <c r="AS271" s="24">
        <v>262</v>
      </c>
      <c r="AT271" s="3">
        <v>3.1E-2</v>
      </c>
      <c r="AU271" s="30"/>
      <c r="AV271" s="30"/>
      <c r="AW271" s="30"/>
      <c r="AX271" s="30"/>
      <c r="AY271" s="30"/>
    </row>
    <row r="272" spans="45:51">
      <c r="AS272" s="24">
        <v>263</v>
      </c>
      <c r="AT272" s="3">
        <v>0.03</v>
      </c>
      <c r="AU272" s="30"/>
      <c r="AV272" s="30"/>
      <c r="AW272" s="30"/>
      <c r="AX272" s="30"/>
      <c r="AY272" s="30"/>
    </row>
    <row r="273" spans="45:51">
      <c r="AS273" s="24">
        <v>264</v>
      </c>
      <c r="AT273" s="3">
        <v>0.03</v>
      </c>
      <c r="AU273" s="30"/>
      <c r="AV273" s="30"/>
      <c r="AW273" s="30"/>
      <c r="AX273" s="30"/>
      <c r="AY273" s="30"/>
    </row>
    <row r="274" spans="45:51">
      <c r="AS274" s="24">
        <v>265</v>
      </c>
      <c r="AT274" s="3">
        <v>0.03</v>
      </c>
      <c r="AU274" s="30"/>
      <c r="AV274" s="30"/>
      <c r="AW274" s="30"/>
      <c r="AX274" s="30"/>
      <c r="AY274" s="30"/>
    </row>
    <row r="275" spans="45:51">
      <c r="AS275" s="24">
        <v>266</v>
      </c>
      <c r="AT275" s="3">
        <v>0.03</v>
      </c>
      <c r="AU275" s="30"/>
      <c r="AV275" s="30"/>
      <c r="AW275" s="30"/>
      <c r="AX275" s="30"/>
      <c r="AY275" s="30"/>
    </row>
    <row r="276" spans="45:51">
      <c r="AS276" s="24">
        <v>267</v>
      </c>
      <c r="AT276" s="3">
        <v>0.03</v>
      </c>
      <c r="AU276" s="30"/>
      <c r="AV276" s="30"/>
      <c r="AW276" s="30"/>
      <c r="AX276" s="30"/>
      <c r="AY276" s="30"/>
    </row>
    <row r="277" spans="45:51">
      <c r="AS277" s="24">
        <v>268</v>
      </c>
      <c r="AT277" s="3">
        <v>0.03</v>
      </c>
      <c r="AU277" s="30"/>
      <c r="AV277" s="30"/>
      <c r="AW277" s="30"/>
      <c r="AX277" s="30"/>
      <c r="AY277" s="30"/>
    </row>
    <row r="278" spans="45:51">
      <c r="AS278" s="24">
        <v>269</v>
      </c>
      <c r="AT278" s="3">
        <v>0.03</v>
      </c>
      <c r="AU278" s="30"/>
      <c r="AV278" s="30"/>
      <c r="AW278" s="30"/>
      <c r="AX278" s="30"/>
      <c r="AY278" s="30"/>
    </row>
    <row r="279" spans="45:51">
      <c r="AS279" s="24">
        <v>270</v>
      </c>
      <c r="AT279" s="3">
        <v>0.03</v>
      </c>
      <c r="AU279" s="30"/>
      <c r="AV279" s="30"/>
      <c r="AW279" s="30"/>
      <c r="AX279" s="30"/>
      <c r="AY279" s="30"/>
    </row>
    <row r="280" spans="45:51">
      <c r="AS280" s="24">
        <v>271</v>
      </c>
      <c r="AT280" s="3">
        <v>0.03</v>
      </c>
      <c r="AU280" s="30"/>
      <c r="AV280" s="30"/>
      <c r="AW280" s="30"/>
      <c r="AX280" s="30"/>
      <c r="AY280" s="30"/>
    </row>
    <row r="281" spans="45:51">
      <c r="AS281" s="24">
        <v>272</v>
      </c>
      <c r="AT281" s="3">
        <v>0.03</v>
      </c>
      <c r="AU281" s="30"/>
      <c r="AV281" s="30"/>
      <c r="AW281" s="30"/>
      <c r="AX281" s="30"/>
      <c r="AY281" s="30"/>
    </row>
    <row r="282" spans="45:51">
      <c r="AS282" s="24">
        <v>273</v>
      </c>
      <c r="AT282" s="3">
        <v>0.03</v>
      </c>
      <c r="AU282" s="30"/>
      <c r="AV282" s="30"/>
      <c r="AW282" s="30"/>
      <c r="AX282" s="30"/>
      <c r="AY282" s="30"/>
    </row>
    <row r="283" spans="45:51">
      <c r="AS283" s="24">
        <v>274</v>
      </c>
      <c r="AT283" s="3">
        <v>0.03</v>
      </c>
      <c r="AU283" s="30"/>
      <c r="AV283" s="30"/>
      <c r="AW283" s="30"/>
      <c r="AX283" s="30"/>
      <c r="AY283" s="30"/>
    </row>
    <row r="284" spans="45:51">
      <c r="AS284" s="24">
        <v>275</v>
      </c>
      <c r="AT284" s="3">
        <v>2.9000000000000001E-2</v>
      </c>
      <c r="AU284" s="30"/>
      <c r="AV284" s="30"/>
      <c r="AW284" s="30"/>
      <c r="AX284" s="30"/>
      <c r="AY284" s="30"/>
    </row>
    <row r="285" spans="45:51">
      <c r="AS285" s="24">
        <v>276</v>
      </c>
      <c r="AT285" s="3">
        <v>2.9000000000000001E-2</v>
      </c>
      <c r="AU285" s="30"/>
      <c r="AV285" s="30"/>
      <c r="AW285" s="30"/>
      <c r="AX285" s="30"/>
      <c r="AY285" s="30"/>
    </row>
    <row r="286" spans="45:51">
      <c r="AS286" s="24">
        <v>277</v>
      </c>
      <c r="AT286" s="3">
        <v>2.9000000000000001E-2</v>
      </c>
      <c r="AU286" s="30"/>
      <c r="AV286" s="30"/>
      <c r="AW286" s="30"/>
      <c r="AX286" s="30"/>
      <c r="AY286" s="30"/>
    </row>
    <row r="287" spans="45:51">
      <c r="AS287" s="24">
        <v>278</v>
      </c>
      <c r="AT287" s="3">
        <v>2.9000000000000001E-2</v>
      </c>
      <c r="AU287" s="30"/>
      <c r="AV287" s="30"/>
      <c r="AW287" s="30"/>
      <c r="AX287" s="30"/>
      <c r="AY287" s="30"/>
    </row>
    <row r="288" spans="45:51">
      <c r="AS288" s="24">
        <v>279</v>
      </c>
      <c r="AT288" s="3">
        <v>2.8000000000000001E-2</v>
      </c>
      <c r="AU288" s="30"/>
      <c r="AV288" s="30"/>
      <c r="AW288" s="30"/>
      <c r="AX288" s="30"/>
      <c r="AY288" s="30"/>
    </row>
    <row r="289" spans="45:51">
      <c r="AS289" s="24">
        <v>280</v>
      </c>
      <c r="AT289" s="3">
        <v>2.9000000000000001E-2</v>
      </c>
      <c r="AU289" s="30"/>
      <c r="AV289" s="30"/>
      <c r="AW289" s="30"/>
      <c r="AX289" s="30"/>
      <c r="AY289" s="30"/>
    </row>
    <row r="290" spans="45:51">
      <c r="AS290" s="24">
        <v>281</v>
      </c>
      <c r="AT290" s="3">
        <v>2.9000000000000001E-2</v>
      </c>
      <c r="AU290" s="30"/>
      <c r="AV290" s="30"/>
      <c r="AW290" s="30"/>
      <c r="AX290" s="30"/>
      <c r="AY290" s="30"/>
    </row>
    <row r="291" spans="45:51">
      <c r="AS291" s="24">
        <v>282</v>
      </c>
      <c r="AT291" s="3">
        <v>2.8000000000000001E-2</v>
      </c>
      <c r="AU291" s="30"/>
      <c r="AV291" s="30"/>
      <c r="AW291" s="30"/>
      <c r="AX291" s="30"/>
      <c r="AY291" s="30"/>
    </row>
    <row r="292" spans="45:51">
      <c r="AS292" s="24">
        <v>283</v>
      </c>
      <c r="AT292" s="3">
        <v>2.8000000000000001E-2</v>
      </c>
      <c r="AU292" s="30"/>
      <c r="AV292" s="30"/>
      <c r="AW292" s="30"/>
      <c r="AX292" s="30"/>
      <c r="AY292" s="30"/>
    </row>
    <row r="293" spans="45:51">
      <c r="AS293" s="24">
        <v>284</v>
      </c>
      <c r="AT293" s="3">
        <v>2.8000000000000001E-2</v>
      </c>
      <c r="AU293" s="30"/>
      <c r="AV293" s="30"/>
      <c r="AW293" s="30"/>
      <c r="AX293" s="30"/>
      <c r="AY293" s="30"/>
    </row>
    <row r="294" spans="45:51">
      <c r="AS294" s="24">
        <v>285</v>
      </c>
      <c r="AT294" s="3">
        <v>2.8000000000000001E-2</v>
      </c>
      <c r="AU294" s="30"/>
      <c r="AV294" s="30"/>
      <c r="AW294" s="30"/>
      <c r="AX294" s="30"/>
      <c r="AY294" s="30"/>
    </row>
    <row r="295" spans="45:51">
      <c r="AS295" s="24">
        <v>286</v>
      </c>
      <c r="AT295" s="3">
        <v>2.8000000000000001E-2</v>
      </c>
      <c r="AU295" s="30"/>
      <c r="AV295" s="30"/>
      <c r="AW295" s="30"/>
      <c r="AX295" s="30"/>
      <c r="AY295" s="30"/>
    </row>
    <row r="296" spans="45:51">
      <c r="AS296" s="24">
        <v>287</v>
      </c>
      <c r="AT296" s="3">
        <v>2.8000000000000001E-2</v>
      </c>
      <c r="AU296" s="30"/>
      <c r="AV296" s="30"/>
      <c r="AW296" s="30"/>
      <c r="AX296" s="30"/>
      <c r="AY296" s="30"/>
    </row>
    <row r="297" spans="45:51">
      <c r="AS297" s="24">
        <v>288</v>
      </c>
      <c r="AT297" s="3">
        <v>2.8000000000000001E-2</v>
      </c>
      <c r="AU297" s="30"/>
      <c r="AV297" s="30"/>
      <c r="AW297" s="30"/>
      <c r="AX297" s="30"/>
      <c r="AY297" s="30"/>
    </row>
    <row r="298" spans="45:51">
      <c r="AS298" s="24">
        <v>289</v>
      </c>
      <c r="AT298" s="3">
        <v>2.8000000000000001E-2</v>
      </c>
      <c r="AU298" s="30"/>
      <c r="AV298" s="30"/>
      <c r="AW298" s="30"/>
      <c r="AX298" s="30"/>
      <c r="AY298" s="30"/>
    </row>
    <row r="299" spans="45:51">
      <c r="AS299" s="24">
        <v>290</v>
      </c>
      <c r="AT299" s="3">
        <v>2.8000000000000001E-2</v>
      </c>
      <c r="AU299" s="30"/>
      <c r="AV299" s="30"/>
      <c r="AW299" s="30"/>
      <c r="AX299" s="30"/>
      <c r="AY299" s="30"/>
    </row>
    <row r="300" spans="45:51">
      <c r="AS300" s="24">
        <v>291</v>
      </c>
      <c r="AT300" s="3">
        <v>2.8000000000000001E-2</v>
      </c>
      <c r="AU300" s="30"/>
      <c r="AV300" s="30"/>
      <c r="AW300" s="30"/>
      <c r="AX300" s="30"/>
      <c r="AY300" s="30"/>
    </row>
    <row r="301" spans="45:51">
      <c r="AS301" s="24">
        <v>292</v>
      </c>
      <c r="AT301" s="3">
        <v>2.7E-2</v>
      </c>
      <c r="AU301" s="30"/>
      <c r="AV301" s="30"/>
      <c r="AW301" s="30"/>
      <c r="AX301" s="30"/>
      <c r="AY301" s="30"/>
    </row>
    <row r="302" spans="45:51">
      <c r="AS302" s="24">
        <v>294</v>
      </c>
      <c r="AT302" s="3">
        <v>2.7E-2</v>
      </c>
      <c r="AU302" s="30"/>
      <c r="AV302" s="30"/>
      <c r="AW302" s="30"/>
      <c r="AX302" s="30"/>
      <c r="AY302" s="30"/>
    </row>
    <row r="303" spans="45:51">
      <c r="AS303" s="24">
        <v>296</v>
      </c>
      <c r="AT303" s="3">
        <v>2.7E-2</v>
      </c>
      <c r="AU303" s="30"/>
      <c r="AV303" s="30"/>
      <c r="AW303" s="30"/>
      <c r="AX303" s="30"/>
      <c r="AY303" s="30"/>
    </row>
    <row r="304" spans="45:51">
      <c r="AS304" s="24">
        <v>298</v>
      </c>
      <c r="AT304" s="3">
        <v>2.7E-2</v>
      </c>
      <c r="AU304" s="30"/>
      <c r="AV304" s="30"/>
      <c r="AW304" s="30"/>
      <c r="AX304" s="30"/>
      <c r="AY304" s="30"/>
    </row>
    <row r="305" spans="45:51">
      <c r="AS305" s="24">
        <v>300</v>
      </c>
      <c r="AT305" s="3">
        <v>2.7E-2</v>
      </c>
      <c r="AU305" s="30"/>
      <c r="AV305" s="30"/>
      <c r="AW305" s="30"/>
      <c r="AX305" s="30"/>
      <c r="AY305" s="30"/>
    </row>
    <row r="306" spans="45:51">
      <c r="AS306" s="24">
        <v>302</v>
      </c>
      <c r="AT306" s="3">
        <v>2.7E-2</v>
      </c>
      <c r="AU306" s="30"/>
      <c r="AV306" s="30"/>
      <c r="AW306" s="30"/>
      <c r="AX306" s="30"/>
      <c r="AY306" s="30"/>
    </row>
    <row r="307" spans="45:51">
      <c r="AS307" s="24">
        <v>304</v>
      </c>
      <c r="AT307" s="3">
        <v>2.5999999999999999E-2</v>
      </c>
      <c r="AU307" s="30"/>
      <c r="AV307" s="30"/>
      <c r="AW307" s="30"/>
      <c r="AX307" s="30"/>
      <c r="AY307" s="30"/>
    </row>
    <row r="308" spans="45:51">
      <c r="AS308" s="24">
        <v>306</v>
      </c>
      <c r="AT308" s="3">
        <v>2.5999999999999999E-2</v>
      </c>
      <c r="AU308" s="30"/>
      <c r="AV308" s="30"/>
      <c r="AW308" s="30"/>
      <c r="AX308" s="30"/>
      <c r="AY308" s="30"/>
    </row>
    <row r="309" spans="45:51">
      <c r="AS309" s="24">
        <v>308</v>
      </c>
      <c r="AT309" s="3">
        <v>2.5999999999999999E-2</v>
      </c>
      <c r="AU309" s="30"/>
      <c r="AV309" s="30"/>
      <c r="AW309" s="30"/>
      <c r="AX309" s="30"/>
      <c r="AY309" s="30"/>
    </row>
    <row r="310" spans="45:51">
      <c r="AS310" s="24">
        <v>310</v>
      </c>
      <c r="AT310" s="3">
        <v>2.5999999999999999E-2</v>
      </c>
      <c r="AU310" s="30"/>
      <c r="AV310" s="30"/>
      <c r="AW310" s="30"/>
      <c r="AX310" s="30"/>
      <c r="AY310" s="30"/>
    </row>
    <row r="311" spans="45:51">
      <c r="AS311" s="24">
        <v>312</v>
      </c>
      <c r="AT311" s="3">
        <v>2.5999999999999999E-2</v>
      </c>
      <c r="AU311" s="30"/>
      <c r="AV311" s="30"/>
      <c r="AW311" s="30"/>
      <c r="AX311" s="30"/>
      <c r="AY311" s="30"/>
    </row>
    <row r="312" spans="45:51">
      <c r="AS312" s="24">
        <v>314</v>
      </c>
      <c r="AT312" s="3">
        <v>2.5000000000000001E-2</v>
      </c>
      <c r="AU312" s="30"/>
      <c r="AV312" s="30"/>
      <c r="AW312" s="30"/>
      <c r="AX312" s="30"/>
      <c r="AY312" s="30"/>
    </row>
    <row r="313" spans="45:51">
      <c r="AS313" s="24">
        <v>316</v>
      </c>
      <c r="AT313" s="3">
        <v>2.5000000000000001E-2</v>
      </c>
      <c r="AU313" s="30"/>
      <c r="AV313" s="30"/>
      <c r="AW313" s="30"/>
      <c r="AX313" s="30"/>
      <c r="AY313" s="30"/>
    </row>
    <row r="314" spans="45:51">
      <c r="AS314" s="24">
        <v>318</v>
      </c>
      <c r="AT314" s="3">
        <v>2.5000000000000001E-2</v>
      </c>
      <c r="AU314" s="30"/>
      <c r="AV314" s="30"/>
      <c r="AW314" s="30"/>
      <c r="AX314" s="30"/>
      <c r="AY314" s="30"/>
    </row>
    <row r="315" spans="45:51">
      <c r="AS315" s="24">
        <v>320</v>
      </c>
      <c r="AT315" s="3">
        <v>2.5000000000000001E-2</v>
      </c>
      <c r="AU315" s="30"/>
      <c r="AV315" s="30"/>
      <c r="AW315" s="30"/>
      <c r="AX315" s="30"/>
      <c r="AY315" s="30"/>
    </row>
    <row r="316" spans="45:51">
      <c r="AS316" s="24">
        <v>322</v>
      </c>
      <c r="AT316" s="3">
        <v>2.5000000000000001E-2</v>
      </c>
      <c r="AU316" s="30"/>
      <c r="AV316" s="30"/>
      <c r="AW316" s="30"/>
      <c r="AX316" s="30"/>
      <c r="AY316" s="30"/>
    </row>
    <row r="317" spans="45:51">
      <c r="AS317" s="24">
        <v>324</v>
      </c>
      <c r="AT317" s="3">
        <v>2.5000000000000001E-2</v>
      </c>
      <c r="AU317" s="30"/>
      <c r="AV317" s="30"/>
      <c r="AW317" s="30"/>
      <c r="AX317" s="30"/>
      <c r="AY317" s="30"/>
    </row>
    <row r="318" spans="45:51">
      <c r="AS318" s="24">
        <v>326</v>
      </c>
      <c r="AT318" s="3">
        <v>2.5000000000000001E-2</v>
      </c>
      <c r="AU318" s="30"/>
      <c r="AV318" s="30"/>
      <c r="AW318" s="30"/>
      <c r="AX318" s="30"/>
      <c r="AY318" s="30"/>
    </row>
    <row r="319" spans="45:51">
      <c r="AS319" s="24">
        <v>328</v>
      </c>
      <c r="AT319" s="3">
        <v>2.5000000000000001E-2</v>
      </c>
      <c r="AU319" s="30"/>
      <c r="AV319" s="30"/>
      <c r="AW319" s="30"/>
      <c r="AX319" s="30"/>
      <c r="AY319" s="30"/>
    </row>
    <row r="320" spans="45:51">
      <c r="AS320" s="24">
        <v>330</v>
      </c>
      <c r="AT320" s="3">
        <v>2.5000000000000001E-2</v>
      </c>
      <c r="AU320" s="30"/>
      <c r="AV320" s="30"/>
      <c r="AW320" s="30"/>
      <c r="AX320" s="30"/>
      <c r="AY320" s="30"/>
    </row>
    <row r="321" spans="45:51">
      <c r="AS321" s="24">
        <v>332</v>
      </c>
      <c r="AT321" s="3">
        <v>2.5000000000000001E-2</v>
      </c>
      <c r="AU321" s="30"/>
      <c r="AV321" s="30"/>
      <c r="AW321" s="30"/>
      <c r="AX321" s="30"/>
      <c r="AY321" s="30"/>
    </row>
    <row r="322" spans="45:51">
      <c r="AS322" s="24">
        <v>334</v>
      </c>
      <c r="AT322" s="3">
        <v>2.4E-2</v>
      </c>
      <c r="AU322" s="30"/>
      <c r="AV322" s="30"/>
      <c r="AW322" s="30"/>
      <c r="AX322" s="30"/>
      <c r="AY322" s="30"/>
    </row>
    <row r="323" spans="45:51">
      <c r="AS323" s="24">
        <v>336</v>
      </c>
      <c r="AT323" s="3">
        <v>2.4E-2</v>
      </c>
      <c r="AU323" s="30"/>
      <c r="AV323" s="30"/>
      <c r="AW323" s="30"/>
      <c r="AX323" s="30"/>
      <c r="AY323" s="30"/>
    </row>
    <row r="324" spans="45:51">
      <c r="AS324" s="24">
        <v>338</v>
      </c>
      <c r="AT324" s="3">
        <v>2.4E-2</v>
      </c>
      <c r="AU324" s="30"/>
      <c r="AV324" s="30"/>
      <c r="AW324" s="30"/>
      <c r="AX324" s="30"/>
      <c r="AY324" s="30"/>
    </row>
    <row r="325" spans="45:51">
      <c r="AS325" s="24">
        <v>340</v>
      </c>
      <c r="AT325" s="3">
        <v>2.4E-2</v>
      </c>
      <c r="AU325" s="30"/>
      <c r="AV325" s="30"/>
      <c r="AW325" s="30"/>
      <c r="AX325" s="30"/>
      <c r="AY325" s="30"/>
    </row>
    <row r="326" spans="45:51">
      <c r="AS326" s="24">
        <v>342</v>
      </c>
      <c r="AT326" s="3">
        <v>2.4E-2</v>
      </c>
      <c r="AU326" s="30"/>
      <c r="AV326" s="30"/>
      <c r="AW326" s="30"/>
      <c r="AX326" s="30"/>
      <c r="AY326" s="30"/>
    </row>
    <row r="327" spans="45:51">
      <c r="AS327" s="24">
        <v>344</v>
      </c>
      <c r="AT327" s="3">
        <v>2.4E-2</v>
      </c>
      <c r="AU327" s="30"/>
      <c r="AV327" s="30"/>
      <c r="AW327" s="30"/>
      <c r="AX327" s="30"/>
      <c r="AY327" s="30"/>
    </row>
    <row r="328" spans="45:51">
      <c r="AS328" s="24">
        <v>346</v>
      </c>
      <c r="AT328" s="3">
        <v>2.3E-2</v>
      </c>
      <c r="AU328" s="30"/>
      <c r="AV328" s="30"/>
      <c r="AW328" s="30"/>
      <c r="AX328" s="30"/>
      <c r="AY328" s="30"/>
    </row>
    <row r="329" spans="45:51">
      <c r="AS329" s="24">
        <v>348</v>
      </c>
      <c r="AT329" s="3">
        <v>2.3E-2</v>
      </c>
      <c r="AU329" s="30"/>
      <c r="AV329" s="30"/>
      <c r="AW329" s="30"/>
      <c r="AX329" s="30"/>
      <c r="AY329" s="30"/>
    </row>
    <row r="330" spans="45:51">
      <c r="AS330" s="24">
        <v>350</v>
      </c>
      <c r="AT330" s="3">
        <v>2.3E-2</v>
      </c>
      <c r="AU330" s="30"/>
      <c r="AV330" s="30"/>
      <c r="AW330" s="30"/>
      <c r="AX330" s="30"/>
      <c r="AY330" s="30"/>
    </row>
    <row r="331" spans="45:51">
      <c r="AS331" s="24">
        <v>352</v>
      </c>
      <c r="AT331" s="3">
        <v>2.3E-2</v>
      </c>
      <c r="AU331" s="30"/>
      <c r="AV331" s="30"/>
      <c r="AW331" s="30"/>
      <c r="AX331" s="30"/>
      <c r="AY331" s="30"/>
    </row>
    <row r="332" spans="45:51">
      <c r="AS332" s="24">
        <v>354</v>
      </c>
      <c r="AT332" s="3">
        <v>2.1999999999999999E-2</v>
      </c>
      <c r="AU332" s="30"/>
      <c r="AV332" s="30"/>
      <c r="AW332" s="30"/>
      <c r="AX332" s="30"/>
      <c r="AY332" s="30"/>
    </row>
    <row r="333" spans="45:51">
      <c r="AS333" s="24">
        <v>356</v>
      </c>
      <c r="AT333" s="3">
        <v>2.1999999999999999E-2</v>
      </c>
      <c r="AU333" s="30"/>
      <c r="AV333" s="30"/>
      <c r="AW333" s="30"/>
      <c r="AX333" s="30"/>
      <c r="AY333" s="30"/>
    </row>
    <row r="334" spans="45:51">
      <c r="AS334" s="24">
        <v>358</v>
      </c>
      <c r="AT334" s="3">
        <v>2.1999999999999999E-2</v>
      </c>
      <c r="AU334" s="30"/>
      <c r="AV334" s="30"/>
      <c r="AW334" s="30"/>
      <c r="AX334" s="30"/>
      <c r="AY334" s="30"/>
    </row>
    <row r="335" spans="45:51">
      <c r="AS335" s="24">
        <v>360</v>
      </c>
      <c r="AT335" s="3">
        <v>2.1999999999999999E-2</v>
      </c>
      <c r="AU335" s="30"/>
      <c r="AV335" s="30"/>
      <c r="AW335" s="30"/>
      <c r="AX335" s="30"/>
      <c r="AY335" s="30"/>
    </row>
    <row r="336" spans="45:51">
      <c r="AS336" s="24">
        <v>362</v>
      </c>
      <c r="AT336" s="3">
        <v>2.1999999999999999E-2</v>
      </c>
      <c r="AU336" s="30"/>
      <c r="AV336" s="30"/>
      <c r="AW336" s="30"/>
      <c r="AX336" s="30"/>
      <c r="AY336" s="30"/>
    </row>
    <row r="337" spans="45:51">
      <c r="AS337" s="24">
        <v>364</v>
      </c>
      <c r="AT337" s="3">
        <v>2.1000000000000001E-2</v>
      </c>
      <c r="AU337" s="30"/>
      <c r="AV337" s="30"/>
      <c r="AW337" s="30"/>
      <c r="AX337" s="30"/>
      <c r="AY337" s="30"/>
    </row>
    <row r="338" spans="45:51">
      <c r="AS338" s="24">
        <v>366</v>
      </c>
      <c r="AT338" s="3">
        <v>2.1000000000000001E-2</v>
      </c>
      <c r="AU338" s="30"/>
      <c r="AV338" s="30"/>
      <c r="AW338" s="30"/>
      <c r="AX338" s="30"/>
      <c r="AY338" s="30"/>
    </row>
    <row r="339" spans="45:51">
      <c r="AS339" s="24">
        <v>368</v>
      </c>
      <c r="AT339" s="3">
        <v>2.1000000000000001E-2</v>
      </c>
      <c r="AU339" s="30"/>
      <c r="AV339" s="30"/>
      <c r="AW339" s="30"/>
      <c r="AX339" s="30"/>
      <c r="AY339" s="30"/>
    </row>
    <row r="340" spans="45:51">
      <c r="AS340" s="24">
        <v>370</v>
      </c>
      <c r="AT340" s="3">
        <v>2.1000000000000001E-2</v>
      </c>
      <c r="AU340" s="30"/>
      <c r="AV340" s="30"/>
      <c r="AW340" s="30"/>
      <c r="AX340" s="30"/>
      <c r="AY340" s="30"/>
    </row>
    <row r="341" spans="45:51">
      <c r="AS341" s="24">
        <v>372</v>
      </c>
      <c r="AT341" s="3">
        <v>2.1000000000000001E-2</v>
      </c>
      <c r="AU341" s="30"/>
      <c r="AV341" s="30"/>
      <c r="AW341" s="30"/>
      <c r="AX341" s="30"/>
      <c r="AY341" s="30"/>
    </row>
    <row r="342" spans="45:51">
      <c r="AS342" s="24">
        <v>374</v>
      </c>
      <c r="AT342" s="3">
        <v>2.1000000000000001E-2</v>
      </c>
      <c r="AU342" s="30"/>
      <c r="AV342" s="30"/>
      <c r="AW342" s="30"/>
      <c r="AX342" s="30"/>
      <c r="AY342" s="30"/>
    </row>
    <row r="343" spans="45:51">
      <c r="AS343" s="24">
        <v>376</v>
      </c>
      <c r="AT343" s="3">
        <v>2.1000000000000001E-2</v>
      </c>
      <c r="AU343" s="30"/>
      <c r="AV343" s="30"/>
      <c r="AW343" s="30"/>
      <c r="AX343" s="30"/>
      <c r="AY343" s="30"/>
    </row>
    <row r="344" spans="45:51">
      <c r="AS344" s="24">
        <v>378</v>
      </c>
      <c r="AT344" s="3">
        <v>0.02</v>
      </c>
      <c r="AU344" s="30"/>
      <c r="AV344" s="30"/>
      <c r="AW344" s="30"/>
      <c r="AX344" s="30"/>
      <c r="AY344" s="30"/>
    </row>
    <row r="345" spans="45:51">
      <c r="AS345" s="24">
        <v>380</v>
      </c>
      <c r="AT345" s="3">
        <v>0.02</v>
      </c>
      <c r="AU345" s="30"/>
      <c r="AV345" s="30"/>
      <c r="AW345" s="30"/>
      <c r="AX345" s="30"/>
      <c r="AY345" s="30"/>
    </row>
    <row r="346" spans="45:51">
      <c r="AS346" s="24">
        <v>382</v>
      </c>
      <c r="AT346" s="3">
        <v>0.02</v>
      </c>
      <c r="AU346" s="30"/>
      <c r="AV346" s="30"/>
      <c r="AW346" s="30"/>
      <c r="AX346" s="30"/>
      <c r="AY346" s="30"/>
    </row>
    <row r="347" spans="45:51">
      <c r="AS347" s="24">
        <v>384</v>
      </c>
      <c r="AT347" s="3">
        <v>1.9E-2</v>
      </c>
      <c r="AU347" s="30"/>
      <c r="AV347" s="30"/>
      <c r="AW347" s="30"/>
      <c r="AX347" s="30"/>
      <c r="AY347" s="30"/>
    </row>
    <row r="348" spans="45:51">
      <c r="AS348" s="24">
        <v>386</v>
      </c>
      <c r="AT348" s="119">
        <v>0.02</v>
      </c>
      <c r="AU348" s="30"/>
      <c r="AV348" s="30"/>
      <c r="AW348" s="30"/>
      <c r="AX348" s="30"/>
      <c r="AY348" s="30"/>
    </row>
    <row r="349" spans="45:51">
      <c r="AS349" s="24">
        <v>388</v>
      </c>
      <c r="AT349" s="3">
        <v>1.9E-2</v>
      </c>
      <c r="AU349" s="30"/>
      <c r="AV349" s="30"/>
      <c r="AW349" s="30"/>
      <c r="AX349" s="30"/>
      <c r="AY349" s="30"/>
    </row>
    <row r="350" spans="45:51">
      <c r="AS350" s="24">
        <v>390</v>
      </c>
      <c r="AT350" s="3">
        <v>1.9E-2</v>
      </c>
      <c r="AU350" s="30"/>
      <c r="AV350" s="30"/>
      <c r="AW350" s="30"/>
      <c r="AX350" s="30"/>
      <c r="AY350" s="30"/>
    </row>
    <row r="351" spans="45:51">
      <c r="AS351" s="24">
        <v>392</v>
      </c>
      <c r="AT351" s="3">
        <v>1.9E-2</v>
      </c>
      <c r="AU351" s="30"/>
      <c r="AV351" s="30"/>
      <c r="AW351" s="30"/>
      <c r="AX351" s="30"/>
      <c r="AY351" s="30"/>
    </row>
    <row r="352" spans="45:51">
      <c r="AS352" s="24">
        <v>394</v>
      </c>
      <c r="AT352" s="3">
        <v>1.9E-2</v>
      </c>
      <c r="AU352" s="30"/>
      <c r="AV352" s="30"/>
      <c r="AW352" s="30"/>
      <c r="AX352" s="30"/>
      <c r="AY352" s="30"/>
    </row>
    <row r="353" spans="45:51">
      <c r="AS353" s="24">
        <v>396</v>
      </c>
      <c r="AT353" s="3">
        <v>1.9E-2</v>
      </c>
      <c r="AU353" s="30"/>
      <c r="AV353" s="30"/>
      <c r="AW353" s="30"/>
      <c r="AX353" s="30"/>
      <c r="AY353" s="30"/>
    </row>
    <row r="354" spans="45:51">
      <c r="AS354" s="24">
        <v>398</v>
      </c>
      <c r="AT354" s="3">
        <v>1.9E-2</v>
      </c>
      <c r="AU354" s="30"/>
      <c r="AV354" s="30"/>
      <c r="AW354" s="30"/>
      <c r="AX354" s="30"/>
      <c r="AY354" s="30"/>
    </row>
    <row r="355" spans="45:51">
      <c r="AS355" s="24">
        <v>400</v>
      </c>
      <c r="AT355" s="3">
        <v>1.9E-2</v>
      </c>
      <c r="AU355" s="30"/>
      <c r="AV355" s="30"/>
      <c r="AW355" s="30"/>
      <c r="AX355" s="30"/>
      <c r="AY355" s="30"/>
    </row>
    <row r="356" spans="45:51">
      <c r="AS356" s="24">
        <v>402</v>
      </c>
      <c r="AT356" s="3">
        <v>1.9E-2</v>
      </c>
      <c r="AU356" s="30"/>
      <c r="AV356" s="30"/>
      <c r="AW356" s="30"/>
      <c r="AX356" s="30"/>
      <c r="AY356" s="30"/>
    </row>
    <row r="357" spans="45:51">
      <c r="AS357" s="24">
        <v>404</v>
      </c>
      <c r="AT357" s="3">
        <v>1.7999999999999999E-2</v>
      </c>
      <c r="AU357" s="30"/>
      <c r="AV357" s="30"/>
      <c r="AW357" s="30"/>
      <c r="AX357" s="30"/>
      <c r="AY357" s="30"/>
    </row>
    <row r="358" spans="45:51">
      <c r="AS358" s="24">
        <v>406</v>
      </c>
      <c r="AT358" s="3">
        <v>1.7999999999999999E-2</v>
      </c>
      <c r="AU358" s="30"/>
      <c r="AV358" s="30"/>
      <c r="AW358" s="30"/>
      <c r="AX358" s="30"/>
      <c r="AY358" s="30"/>
    </row>
    <row r="359" spans="45:51">
      <c r="AS359" s="24">
        <v>408</v>
      </c>
      <c r="AT359" s="3">
        <v>1.7999999999999999E-2</v>
      </c>
      <c r="AU359" s="30"/>
      <c r="AV359" s="30"/>
      <c r="AW359" s="30"/>
      <c r="AX359" s="30"/>
      <c r="AY359" s="30"/>
    </row>
    <row r="360" spans="45:51">
      <c r="AS360" s="24">
        <v>410</v>
      </c>
      <c r="AT360" s="3">
        <v>1.7999999999999999E-2</v>
      </c>
      <c r="AU360" s="30"/>
      <c r="AV360" s="30"/>
      <c r="AW360" s="30"/>
      <c r="AX360" s="30"/>
      <c r="AY360" s="30"/>
    </row>
    <row r="361" spans="45:51">
      <c r="AS361" s="24">
        <v>412</v>
      </c>
      <c r="AT361" s="3">
        <v>1.7999999999999999E-2</v>
      </c>
      <c r="AU361" s="30"/>
      <c r="AV361" s="30"/>
      <c r="AW361" s="30"/>
      <c r="AX361" s="30"/>
      <c r="AY361" s="30"/>
    </row>
    <row r="362" spans="45:51">
      <c r="AS362" s="24">
        <v>414</v>
      </c>
      <c r="AT362" s="3">
        <v>1.7999999999999999E-2</v>
      </c>
      <c r="AU362" s="30"/>
      <c r="AV362" s="30"/>
      <c r="AW362" s="30"/>
      <c r="AX362" s="30"/>
      <c r="AY362" s="30"/>
    </row>
    <row r="363" spans="45:51">
      <c r="AS363" s="24">
        <v>416</v>
      </c>
      <c r="AT363" s="3">
        <v>1.7000000000000001E-2</v>
      </c>
      <c r="AU363" s="30"/>
      <c r="AV363" s="30"/>
      <c r="AW363" s="30"/>
      <c r="AX363" s="30"/>
      <c r="AY363" s="30"/>
    </row>
    <row r="364" spans="45:51">
      <c r="AS364" s="24">
        <v>418</v>
      </c>
      <c r="AT364" s="3">
        <v>1.7000000000000001E-2</v>
      </c>
      <c r="AU364" s="30"/>
      <c r="AV364" s="30"/>
      <c r="AW364" s="30"/>
      <c r="AX364" s="30"/>
      <c r="AY364" s="30"/>
    </row>
    <row r="365" spans="45:51">
      <c r="AS365" s="24">
        <v>420</v>
      </c>
      <c r="AT365" s="3">
        <v>1.7000000000000001E-2</v>
      </c>
      <c r="AU365" s="30"/>
      <c r="AV365" s="30"/>
      <c r="AW365" s="30"/>
      <c r="AX365" s="30"/>
      <c r="AY365" s="30"/>
    </row>
    <row r="366" spans="45:51">
      <c r="AS366" s="24">
        <v>422</v>
      </c>
      <c r="AT366" s="3">
        <v>1.7000000000000001E-2</v>
      </c>
      <c r="AU366" s="30"/>
      <c r="AV366" s="30"/>
      <c r="AW366" s="30"/>
      <c r="AX366" s="30"/>
      <c r="AY366" s="30"/>
    </row>
    <row r="367" spans="45:51">
      <c r="AS367" s="24">
        <v>424</v>
      </c>
      <c r="AT367" s="3">
        <v>1.6E-2</v>
      </c>
      <c r="AU367" s="30"/>
      <c r="AV367" s="30"/>
      <c r="AW367" s="30"/>
      <c r="AX367" s="30"/>
      <c r="AY367" s="30"/>
    </row>
    <row r="368" spans="45:51">
      <c r="AS368" s="24">
        <v>426</v>
      </c>
      <c r="AT368" s="3">
        <v>1.6E-2</v>
      </c>
      <c r="AU368" s="30"/>
      <c r="AV368" s="30"/>
      <c r="AW368" s="30"/>
      <c r="AX368" s="30"/>
      <c r="AY368" s="30"/>
    </row>
    <row r="369" spans="45:51">
      <c r="AS369" s="24">
        <v>428</v>
      </c>
      <c r="AT369" s="3">
        <v>1.6E-2</v>
      </c>
      <c r="AU369" s="30"/>
      <c r="AV369" s="30"/>
      <c r="AW369" s="30"/>
      <c r="AX369" s="30"/>
      <c r="AY369" s="30"/>
    </row>
    <row r="370" spans="45:51">
      <c r="AS370" s="24">
        <v>430</v>
      </c>
      <c r="AT370" s="3">
        <v>1.6E-2</v>
      </c>
      <c r="AU370" s="30"/>
      <c r="AV370" s="30"/>
      <c r="AW370" s="30"/>
      <c r="AX370" s="30"/>
      <c r="AY370" s="30"/>
    </row>
    <row r="371" spans="45:51">
      <c r="AS371" s="24">
        <v>432</v>
      </c>
      <c r="AT371" s="3">
        <v>1.6E-2</v>
      </c>
      <c r="AU371" s="30"/>
      <c r="AV371" s="30"/>
      <c r="AW371" s="30"/>
      <c r="AX371" s="30"/>
      <c r="AY371" s="30"/>
    </row>
    <row r="372" spans="45:51">
      <c r="AS372" s="24">
        <v>434</v>
      </c>
      <c r="AT372" s="3">
        <v>1.6E-2</v>
      </c>
      <c r="AU372" s="30"/>
      <c r="AV372" s="30"/>
      <c r="AW372" s="30"/>
      <c r="AX372" s="30"/>
      <c r="AY372" s="30"/>
    </row>
    <row r="373" spans="45:51">
      <c r="AS373" s="24">
        <v>436</v>
      </c>
      <c r="AT373" s="3">
        <v>1.6E-2</v>
      </c>
      <c r="AU373" s="30"/>
      <c r="AV373" s="30"/>
      <c r="AW373" s="30"/>
      <c r="AX373" s="30"/>
      <c r="AY373" s="30"/>
    </row>
    <row r="374" spans="45:51">
      <c r="AS374" s="24">
        <v>438</v>
      </c>
      <c r="AT374" s="3">
        <v>1.6E-2</v>
      </c>
      <c r="AU374" s="30"/>
      <c r="AV374" s="30"/>
      <c r="AW374" s="30"/>
      <c r="AX374" s="30"/>
      <c r="AY374" s="30"/>
    </row>
    <row r="375" spans="45:51">
      <c r="AS375" s="24">
        <v>440</v>
      </c>
      <c r="AT375" s="3">
        <v>1.4999999999999999E-2</v>
      </c>
      <c r="AU375" s="30"/>
      <c r="AV375" s="30"/>
      <c r="AW375" s="30"/>
      <c r="AX375" s="30"/>
      <c r="AY375" s="30"/>
    </row>
    <row r="376" spans="45:51">
      <c r="AS376" s="24">
        <v>442</v>
      </c>
      <c r="AT376" s="3">
        <v>1.4999999999999999E-2</v>
      </c>
      <c r="AU376" s="30"/>
      <c r="AV376" s="30"/>
      <c r="AW376" s="30"/>
      <c r="AX376" s="30"/>
      <c r="AY376" s="30"/>
    </row>
    <row r="377" spans="45:51">
      <c r="AS377" s="24">
        <v>444</v>
      </c>
      <c r="AT377" s="3">
        <v>1.4999999999999999E-2</v>
      </c>
      <c r="AU377" s="30"/>
      <c r="AV377" s="30"/>
      <c r="AW377" s="30"/>
      <c r="AX377" s="30"/>
      <c r="AY377" s="30"/>
    </row>
    <row r="378" spans="45:51">
      <c r="AS378" s="24">
        <v>446</v>
      </c>
      <c r="AT378" s="3">
        <v>1.4999999999999999E-2</v>
      </c>
      <c r="AU378" s="30"/>
      <c r="AV378" s="30"/>
      <c r="AW378" s="30"/>
      <c r="AX378" s="30"/>
      <c r="AY378" s="30"/>
    </row>
    <row r="379" spans="45:51">
      <c r="AS379" s="24">
        <v>448</v>
      </c>
      <c r="AT379" s="3">
        <v>1.4999999999999999E-2</v>
      </c>
      <c r="AU379" s="30"/>
      <c r="AV379" s="30"/>
      <c r="AW379" s="30"/>
      <c r="AX379" s="30"/>
      <c r="AY379" s="30"/>
    </row>
    <row r="380" spans="45:51">
      <c r="AS380" s="24">
        <v>450</v>
      </c>
      <c r="AT380" s="3">
        <v>1.4999999999999999E-2</v>
      </c>
      <c r="AU380" s="30"/>
      <c r="AV380" s="30"/>
      <c r="AW380" s="30"/>
      <c r="AX380" s="30"/>
      <c r="AY380" s="30"/>
    </row>
    <row r="381" spans="45:51">
      <c r="AS381" s="24">
        <v>452</v>
      </c>
      <c r="AT381" s="3">
        <v>1.4999999999999999E-2</v>
      </c>
      <c r="AU381" s="30"/>
      <c r="AV381" s="30"/>
      <c r="AW381" s="30"/>
      <c r="AX381" s="30"/>
      <c r="AY381" s="30"/>
    </row>
    <row r="382" spans="45:51">
      <c r="AS382" s="24">
        <v>454</v>
      </c>
      <c r="AT382" s="3">
        <v>1.4999999999999999E-2</v>
      </c>
      <c r="AU382" s="30"/>
      <c r="AV382" s="30"/>
      <c r="AW382" s="30"/>
      <c r="AX382" s="30"/>
      <c r="AY382" s="30"/>
    </row>
    <row r="383" spans="45:51">
      <c r="AS383" s="24">
        <v>456</v>
      </c>
      <c r="AT383" s="3">
        <v>1.4999999999999999E-2</v>
      </c>
      <c r="AU383" s="30"/>
      <c r="AV383" s="30"/>
      <c r="AW383" s="30"/>
      <c r="AX383" s="30"/>
      <c r="AY383" s="30"/>
    </row>
    <row r="384" spans="45:51">
      <c r="AS384" s="24">
        <v>458</v>
      </c>
      <c r="AT384" s="3">
        <v>1.4999999999999999E-2</v>
      </c>
      <c r="AU384" s="30"/>
      <c r="AV384" s="30"/>
      <c r="AW384" s="30"/>
      <c r="AX384" s="30"/>
      <c r="AY384" s="30"/>
    </row>
    <row r="385" spans="45:51">
      <c r="AS385" s="24">
        <v>460</v>
      </c>
      <c r="AT385" s="3">
        <v>1.4999999999999999E-2</v>
      </c>
      <c r="AU385" s="30"/>
      <c r="AV385" s="30"/>
      <c r="AW385" s="30"/>
      <c r="AX385" s="30"/>
      <c r="AY385" s="30"/>
    </row>
    <row r="386" spans="45:51">
      <c r="AS386" s="24">
        <v>462</v>
      </c>
      <c r="AT386" s="3">
        <v>1.4999999999999999E-2</v>
      </c>
      <c r="AU386" s="30"/>
      <c r="AV386" s="30"/>
      <c r="AW386" s="30"/>
      <c r="AX386" s="30"/>
      <c r="AY386" s="30"/>
    </row>
    <row r="387" spans="45:51">
      <c r="AS387" s="24">
        <v>464</v>
      </c>
      <c r="AT387" s="3">
        <v>1.4999999999999999E-2</v>
      </c>
      <c r="AU387" s="30"/>
      <c r="AV387" s="30"/>
      <c r="AW387" s="30"/>
      <c r="AX387" s="30"/>
      <c r="AY387" s="30"/>
    </row>
    <row r="388" spans="45:51">
      <c r="AS388" s="24">
        <v>466</v>
      </c>
      <c r="AT388" s="3">
        <v>1.4E-2</v>
      </c>
      <c r="AU388" s="30"/>
      <c r="AV388" s="30"/>
      <c r="AW388" s="30"/>
      <c r="AX388" s="30"/>
      <c r="AY388" s="30"/>
    </row>
    <row r="389" spans="45:51">
      <c r="AS389" s="24">
        <v>468</v>
      </c>
      <c r="AT389" s="3">
        <v>1.4E-2</v>
      </c>
      <c r="AU389" s="30"/>
      <c r="AV389" s="30"/>
      <c r="AW389" s="30"/>
      <c r="AX389" s="30"/>
      <c r="AY389" s="30"/>
    </row>
    <row r="390" spans="45:51">
      <c r="AS390" s="24">
        <v>470</v>
      </c>
      <c r="AT390" s="3">
        <v>1.4E-2</v>
      </c>
      <c r="AU390" s="30"/>
      <c r="AV390" s="30"/>
      <c r="AW390" s="30"/>
      <c r="AX390" s="30"/>
      <c r="AY390" s="30"/>
    </row>
    <row r="391" spans="45:51">
      <c r="AS391" s="24">
        <v>472</v>
      </c>
      <c r="AT391" s="3">
        <v>1.2999999999999999E-2</v>
      </c>
      <c r="AU391" s="30"/>
      <c r="AV391" s="30"/>
      <c r="AW391" s="30"/>
      <c r="AX391" s="30"/>
      <c r="AY391" s="30"/>
    </row>
    <row r="392" spans="45:51">
      <c r="AS392" s="24">
        <v>474</v>
      </c>
      <c r="AT392" s="3">
        <v>1.2999999999999999E-2</v>
      </c>
      <c r="AU392" s="30"/>
      <c r="AV392" s="30"/>
      <c r="AW392" s="30"/>
      <c r="AX392" s="30"/>
      <c r="AY392" s="30"/>
    </row>
    <row r="393" spans="45:51">
      <c r="AS393" s="24">
        <v>476</v>
      </c>
      <c r="AT393" s="3">
        <v>1.2999999999999999E-2</v>
      </c>
      <c r="AU393" s="30"/>
      <c r="AV393" s="30"/>
      <c r="AW393" s="30"/>
      <c r="AX393" s="30"/>
      <c r="AY393" s="30"/>
    </row>
    <row r="394" spans="45:51">
      <c r="AS394" s="24">
        <v>478</v>
      </c>
      <c r="AT394" s="3">
        <v>1.2999999999999999E-2</v>
      </c>
      <c r="AU394" s="30"/>
      <c r="AV394" s="30"/>
      <c r="AW394" s="30"/>
      <c r="AX394" s="30"/>
      <c r="AY394" s="30"/>
    </row>
    <row r="395" spans="45:51">
      <c r="AS395" s="24">
        <v>480</v>
      </c>
      <c r="AT395" s="3">
        <v>1.2999999999999999E-2</v>
      </c>
      <c r="AU395" s="30"/>
      <c r="AV395" s="30"/>
      <c r="AW395" s="30"/>
      <c r="AX395" s="30"/>
      <c r="AY395" s="30"/>
    </row>
    <row r="396" spans="45:51">
      <c r="AS396" s="24">
        <v>482</v>
      </c>
      <c r="AT396" s="3">
        <v>1.2999999999999999E-2</v>
      </c>
      <c r="AU396" s="30"/>
      <c r="AV396" s="30"/>
      <c r="AW396" s="30"/>
      <c r="AX396" s="30"/>
      <c r="AY396" s="30"/>
    </row>
    <row r="397" spans="45:51">
      <c r="AS397" s="24">
        <v>484</v>
      </c>
      <c r="AT397" s="3">
        <v>1.2999999999999999E-2</v>
      </c>
      <c r="AU397" s="30"/>
      <c r="AV397" s="30"/>
      <c r="AW397" s="30"/>
      <c r="AX397" s="30"/>
      <c r="AY397" s="30"/>
    </row>
    <row r="398" spans="45:51">
      <c r="AS398" s="24">
        <v>486</v>
      </c>
      <c r="AT398" s="3">
        <v>1.2999999999999999E-2</v>
      </c>
      <c r="AU398" s="30"/>
      <c r="AV398" s="30"/>
      <c r="AW398" s="30"/>
      <c r="AX398" s="30"/>
      <c r="AY398" s="30"/>
    </row>
    <row r="399" spans="45:51">
      <c r="AS399" s="24">
        <v>488</v>
      </c>
      <c r="AT399" s="3">
        <v>1.2999999999999999E-2</v>
      </c>
      <c r="AU399" s="30"/>
      <c r="AV399" s="30"/>
      <c r="AW399" s="30"/>
      <c r="AX399" s="30"/>
      <c r="AY399" s="30"/>
    </row>
    <row r="400" spans="45:51">
      <c r="AS400" s="24">
        <v>490</v>
      </c>
      <c r="AT400" s="3">
        <v>1.2999999999999999E-2</v>
      </c>
      <c r="AU400" s="30"/>
      <c r="AV400" s="30"/>
      <c r="AW400" s="30"/>
      <c r="AX400" s="30"/>
      <c r="AY400" s="30"/>
    </row>
    <row r="401" spans="45:51">
      <c r="AS401" s="24">
        <v>492</v>
      </c>
      <c r="AT401" s="3">
        <v>1.2E-2</v>
      </c>
      <c r="AU401" s="30"/>
      <c r="AV401" s="30"/>
      <c r="AW401" s="30"/>
      <c r="AX401" s="30"/>
      <c r="AY401" s="30"/>
    </row>
    <row r="402" spans="45:51">
      <c r="AS402" s="24">
        <v>494</v>
      </c>
      <c r="AT402" s="3">
        <v>1.2E-2</v>
      </c>
      <c r="AU402" s="30"/>
      <c r="AV402" s="30"/>
      <c r="AW402" s="30"/>
      <c r="AX402" s="30"/>
      <c r="AY402" s="30"/>
    </row>
    <row r="403" spans="45:51">
      <c r="AS403" s="24">
        <v>496</v>
      </c>
      <c r="AT403" s="3">
        <v>1.2E-2</v>
      </c>
      <c r="AU403" s="30"/>
      <c r="AV403" s="30"/>
      <c r="AW403" s="30"/>
      <c r="AX403" s="30"/>
      <c r="AY403" s="30"/>
    </row>
    <row r="404" spans="45:51">
      <c r="AS404" s="24">
        <v>498</v>
      </c>
      <c r="AT404" s="3">
        <v>1.2E-2</v>
      </c>
      <c r="AU404" s="30"/>
      <c r="AV404" s="30"/>
      <c r="AW404" s="30"/>
      <c r="AX404" s="30"/>
      <c r="AY404" s="30"/>
    </row>
    <row r="405" spans="45:51">
      <c r="AS405" s="24">
        <v>500</v>
      </c>
      <c r="AT405" s="3">
        <v>1.2E-2</v>
      </c>
      <c r="AU405" s="30"/>
      <c r="AV405" s="30"/>
      <c r="AW405" s="30"/>
      <c r="AX405" s="30"/>
      <c r="AY405" s="30"/>
    </row>
    <row r="406" spans="45:51">
      <c r="AS406" s="24">
        <v>502</v>
      </c>
      <c r="AT406" s="3">
        <v>1.2E-2</v>
      </c>
      <c r="AU406" s="30"/>
      <c r="AV406" s="30"/>
      <c r="AW406" s="30"/>
      <c r="AX406" s="30"/>
      <c r="AY406" s="30"/>
    </row>
    <row r="407" spans="45:51">
      <c r="AS407" s="24">
        <v>504</v>
      </c>
      <c r="AT407" s="3">
        <v>1.2E-2</v>
      </c>
      <c r="AU407" s="30"/>
      <c r="AV407" s="30"/>
      <c r="AW407" s="30"/>
      <c r="AX407" s="30"/>
      <c r="AY407" s="30"/>
    </row>
    <row r="408" spans="45:51">
      <c r="AS408" s="24">
        <v>506</v>
      </c>
      <c r="AT408" s="3">
        <v>1.0999999999999999E-2</v>
      </c>
      <c r="AU408" s="30"/>
      <c r="AV408" s="30"/>
      <c r="AW408" s="30"/>
      <c r="AX408" s="30"/>
      <c r="AY408" s="30"/>
    </row>
    <row r="409" spans="45:51">
      <c r="AS409" s="24">
        <v>508</v>
      </c>
      <c r="AT409" s="3">
        <v>1.0999999999999999E-2</v>
      </c>
      <c r="AU409" s="30"/>
      <c r="AV409" s="30"/>
      <c r="AW409" s="30"/>
      <c r="AX409" s="30"/>
      <c r="AY409" s="30"/>
    </row>
    <row r="410" spans="45:51">
      <c r="AS410" s="24">
        <v>510</v>
      </c>
      <c r="AT410" s="3">
        <v>1.0999999999999999E-2</v>
      </c>
      <c r="AU410" s="30"/>
      <c r="AV410" s="30"/>
      <c r="AW410" s="30"/>
      <c r="AX410" s="30"/>
      <c r="AY410" s="30"/>
    </row>
    <row r="411" spans="45:51">
      <c r="AS411" s="24">
        <v>512</v>
      </c>
      <c r="AT411" s="3">
        <v>1.0999999999999999E-2</v>
      </c>
      <c r="AU411" s="30"/>
      <c r="AV411" s="30"/>
      <c r="AW411" s="30"/>
      <c r="AX411" s="30"/>
      <c r="AY411" s="30"/>
    </row>
    <row r="412" spans="45:51">
      <c r="AS412" s="24">
        <v>514</v>
      </c>
      <c r="AT412" s="3">
        <v>1.0999999999999999E-2</v>
      </c>
      <c r="AU412" s="30"/>
      <c r="AV412" s="30"/>
      <c r="AW412" s="30"/>
      <c r="AX412" s="30"/>
      <c r="AY412" s="30"/>
    </row>
    <row r="413" spans="45:51">
      <c r="AS413" s="24">
        <v>516</v>
      </c>
      <c r="AT413" s="3">
        <v>1.0999999999999999E-2</v>
      </c>
      <c r="AU413" s="30"/>
      <c r="AV413" s="30"/>
      <c r="AW413" s="30"/>
      <c r="AX413" s="30"/>
      <c r="AY413" s="30"/>
    </row>
    <row r="414" spans="45:51">
      <c r="AS414" s="24">
        <v>518</v>
      </c>
      <c r="AT414" s="3">
        <v>1.0999999999999999E-2</v>
      </c>
      <c r="AU414" s="30"/>
      <c r="AV414" s="30"/>
      <c r="AW414" s="30"/>
      <c r="AX414" s="30"/>
      <c r="AY414" s="30"/>
    </row>
    <row r="415" spans="45:51">
      <c r="AS415" s="24">
        <v>520</v>
      </c>
      <c r="AT415" s="3">
        <v>0.01</v>
      </c>
      <c r="AU415" s="30"/>
      <c r="AV415" s="30"/>
      <c r="AW415" s="30"/>
      <c r="AX415" s="30"/>
      <c r="AY415" s="30"/>
    </row>
    <row r="416" spans="45:51">
      <c r="AS416" s="24">
        <v>522</v>
      </c>
      <c r="AT416" s="3">
        <v>0.01</v>
      </c>
      <c r="AU416" s="30"/>
      <c r="AV416" s="30"/>
      <c r="AW416" s="30"/>
      <c r="AX416" s="30"/>
      <c r="AY416" s="30"/>
    </row>
    <row r="417" spans="45:51">
      <c r="AS417" s="24">
        <v>524</v>
      </c>
      <c r="AT417" s="3">
        <v>0.01</v>
      </c>
      <c r="AU417" s="30"/>
      <c r="AV417" s="30"/>
      <c r="AW417" s="30"/>
      <c r="AX417" s="30"/>
      <c r="AY417" s="30"/>
    </row>
    <row r="418" spans="45:51">
      <c r="AS418" s="24">
        <v>526</v>
      </c>
      <c r="AT418" s="3">
        <v>0.01</v>
      </c>
      <c r="AU418" s="30"/>
      <c r="AV418" s="30"/>
      <c r="AW418" s="30"/>
      <c r="AX418" s="30"/>
      <c r="AY418" s="30"/>
    </row>
    <row r="419" spans="45:51">
      <c r="AS419" s="24">
        <v>528</v>
      </c>
      <c r="AT419" s="3">
        <v>0.01</v>
      </c>
      <c r="AU419" s="30"/>
      <c r="AV419" s="30"/>
      <c r="AW419" s="30"/>
      <c r="AX419" s="30"/>
      <c r="AY419" s="30"/>
    </row>
    <row r="420" spans="45:51">
      <c r="AS420" s="24">
        <v>530</v>
      </c>
      <c r="AT420" s="3">
        <v>0.01</v>
      </c>
      <c r="AU420" s="30"/>
      <c r="AV420" s="30"/>
      <c r="AW420" s="30"/>
      <c r="AX420" s="30"/>
      <c r="AY420" s="30"/>
    </row>
    <row r="421" spans="45:51">
      <c r="AS421" s="24">
        <v>532</v>
      </c>
      <c r="AT421" s="3">
        <v>0.01</v>
      </c>
      <c r="AU421" s="30"/>
      <c r="AV421" s="30"/>
      <c r="AW421" s="30"/>
      <c r="AX421" s="30"/>
      <c r="AY421" s="30"/>
    </row>
    <row r="422" spans="45:51">
      <c r="AS422" s="24">
        <v>533</v>
      </c>
      <c r="AT422" s="3">
        <v>0.01</v>
      </c>
      <c r="AU422" s="30"/>
      <c r="AV422" s="30"/>
      <c r="AW422" s="30"/>
      <c r="AX422" s="30"/>
      <c r="AY422" s="30"/>
    </row>
    <row r="423" spans="45:51">
      <c r="AS423" s="24">
        <v>534</v>
      </c>
      <c r="AT423" s="3">
        <v>0.01</v>
      </c>
      <c r="AU423" s="30"/>
      <c r="AV423" s="30"/>
      <c r="AW423" s="30"/>
      <c r="AX423" s="30"/>
      <c r="AY423" s="30"/>
    </row>
    <row r="424" spans="45:51">
      <c r="AS424" s="24">
        <v>535</v>
      </c>
      <c r="AT424" s="3">
        <v>0.01</v>
      </c>
      <c r="AU424" s="30"/>
      <c r="AV424" s="30"/>
      <c r="AW424" s="30"/>
      <c r="AX424" s="30"/>
      <c r="AY424" s="30"/>
    </row>
    <row r="425" spans="45:51">
      <c r="AS425" s="24">
        <v>536</v>
      </c>
      <c r="AT425" s="3">
        <v>0.01</v>
      </c>
      <c r="AU425" s="30"/>
      <c r="AV425" s="30"/>
      <c r="AW425" s="30"/>
      <c r="AX425" s="30"/>
      <c r="AY425" s="30"/>
    </row>
    <row r="426" spans="45:51">
      <c r="AS426" s="24">
        <v>537</v>
      </c>
      <c r="AT426" s="3">
        <v>0.01</v>
      </c>
      <c r="AU426" s="30"/>
      <c r="AV426" s="30"/>
      <c r="AW426" s="30"/>
      <c r="AX426" s="30"/>
      <c r="AY426" s="30"/>
    </row>
    <row r="427" spans="45:51">
      <c r="AS427" s="24">
        <v>538</v>
      </c>
      <c r="AT427" s="3">
        <v>0.01</v>
      </c>
      <c r="AU427" s="30"/>
      <c r="AV427" s="30"/>
      <c r="AW427" s="30"/>
      <c r="AX427" s="30"/>
      <c r="AY427" s="30"/>
    </row>
    <row r="428" spans="45:51">
      <c r="AS428" s="24">
        <v>539</v>
      </c>
      <c r="AT428" s="3">
        <v>0.01</v>
      </c>
      <c r="AU428" s="30"/>
      <c r="AV428" s="30"/>
      <c r="AW428" s="30"/>
      <c r="AX428" s="30"/>
      <c r="AY428" s="30"/>
    </row>
    <row r="429" spans="45:51">
      <c r="AS429" s="24">
        <v>540</v>
      </c>
      <c r="AT429" s="3">
        <v>0.01</v>
      </c>
      <c r="AU429" s="30"/>
      <c r="AV429" s="30"/>
      <c r="AW429" s="30"/>
      <c r="AX429" s="30"/>
      <c r="AY429" s="30"/>
    </row>
    <row r="430" spans="45:51">
      <c r="AS430" s="24">
        <v>541</v>
      </c>
      <c r="AT430" s="3">
        <v>0.01</v>
      </c>
      <c r="AU430" s="30"/>
      <c r="AV430" s="30"/>
      <c r="AW430" s="30"/>
      <c r="AX430" s="30"/>
      <c r="AY430" s="30"/>
    </row>
    <row r="431" spans="45:51">
      <c r="AS431" s="24">
        <v>542</v>
      </c>
      <c r="AT431" s="3">
        <v>0.01</v>
      </c>
      <c r="AU431" s="30"/>
      <c r="AV431" s="30"/>
      <c r="AW431" s="30"/>
      <c r="AX431" s="30"/>
      <c r="AY431" s="30"/>
    </row>
    <row r="432" spans="45:51">
      <c r="AS432" s="24">
        <v>543</v>
      </c>
      <c r="AT432" s="3">
        <v>0.01</v>
      </c>
      <c r="AU432" s="30"/>
      <c r="AV432" s="30"/>
      <c r="AW432" s="30"/>
      <c r="AX432" s="30"/>
      <c r="AY432" s="30"/>
    </row>
    <row r="433" spans="45:51">
      <c r="AS433" s="24">
        <v>544</v>
      </c>
      <c r="AT433" s="3">
        <v>8.9999999999999993E-3</v>
      </c>
      <c r="AU433" s="30"/>
      <c r="AV433" s="30"/>
      <c r="AW433" s="30"/>
      <c r="AX433" s="30"/>
      <c r="AY433" s="30"/>
    </row>
    <row r="434" spans="45:51">
      <c r="AS434" s="24">
        <v>545</v>
      </c>
      <c r="AT434" s="3">
        <v>0.01</v>
      </c>
      <c r="AU434" s="30"/>
      <c r="AV434" s="30"/>
      <c r="AW434" s="30"/>
      <c r="AX434" s="30"/>
      <c r="AY434" s="30"/>
    </row>
    <row r="435" spans="45:51">
      <c r="AS435" s="24">
        <v>546</v>
      </c>
      <c r="AT435" s="3">
        <v>0.01</v>
      </c>
      <c r="AU435" s="30"/>
      <c r="AV435" s="30"/>
      <c r="AW435" s="30"/>
      <c r="AX435" s="30"/>
      <c r="AY435" s="30"/>
    </row>
    <row r="436" spans="45:51">
      <c r="AS436" s="24">
        <v>547</v>
      </c>
      <c r="AT436" s="3">
        <v>8.9999999999999993E-3</v>
      </c>
      <c r="AU436" s="30"/>
      <c r="AV436" s="30"/>
      <c r="AW436" s="30"/>
      <c r="AX436" s="30"/>
      <c r="AY436" s="30"/>
    </row>
    <row r="437" spans="45:51">
      <c r="AS437" s="24">
        <v>548</v>
      </c>
      <c r="AT437" s="3">
        <v>8.9999999999999993E-3</v>
      </c>
      <c r="AU437" s="30"/>
      <c r="AV437" s="30"/>
      <c r="AW437" s="30"/>
      <c r="AX437" s="30"/>
      <c r="AY437" s="30"/>
    </row>
    <row r="438" spans="45:51">
      <c r="AS438" s="24">
        <v>549</v>
      </c>
      <c r="AT438" s="3">
        <v>8.9999999999999993E-3</v>
      </c>
      <c r="AU438" s="30"/>
      <c r="AV438" s="30"/>
      <c r="AW438" s="30"/>
      <c r="AX438" s="30"/>
      <c r="AY438" s="30"/>
    </row>
    <row r="439" spans="45:51">
      <c r="AS439" s="24">
        <v>550</v>
      </c>
      <c r="AT439" s="3">
        <v>8.9999999999999993E-3</v>
      </c>
      <c r="AU439" s="30"/>
      <c r="AV439" s="30"/>
      <c r="AW439" s="30"/>
      <c r="AX439" s="30"/>
      <c r="AY439" s="30"/>
    </row>
    <row r="440" spans="45:51">
      <c r="AS440" s="24">
        <v>551</v>
      </c>
      <c r="AT440" s="3">
        <v>8.9999999999999993E-3</v>
      </c>
      <c r="AU440" s="30"/>
      <c r="AV440" s="30"/>
      <c r="AW440" s="30"/>
      <c r="AX440" s="30"/>
      <c r="AY440" s="30"/>
    </row>
    <row r="441" spans="45:51">
      <c r="AS441" s="24">
        <v>552</v>
      </c>
      <c r="AT441" s="3">
        <v>8.9999999999999993E-3</v>
      </c>
      <c r="AU441" s="30"/>
      <c r="AV441" s="30"/>
      <c r="AW441" s="30"/>
      <c r="AX441" s="30"/>
      <c r="AY441" s="30"/>
    </row>
    <row r="442" spans="45:51">
      <c r="AS442" s="24">
        <v>553</v>
      </c>
      <c r="AT442" s="3">
        <v>8.9999999999999993E-3</v>
      </c>
      <c r="AU442" s="30"/>
      <c r="AV442" s="30"/>
      <c r="AW442" s="30"/>
      <c r="AX442" s="30"/>
      <c r="AY442" s="30"/>
    </row>
    <row r="443" spans="45:51">
      <c r="AS443" s="24">
        <v>554</v>
      </c>
      <c r="AT443" s="3">
        <v>8.9999999999999993E-3</v>
      </c>
      <c r="AU443" s="30"/>
      <c r="AV443" s="30"/>
      <c r="AW443" s="30"/>
      <c r="AX443" s="30"/>
      <c r="AY443" s="30"/>
    </row>
    <row r="444" spans="45:51" ht="15.75" thickBot="1">
      <c r="AS444" s="25">
        <v>555</v>
      </c>
      <c r="AT444" s="5">
        <v>8.9999999999999993E-3</v>
      </c>
      <c r="AU444" s="30"/>
      <c r="AV444" s="30"/>
      <c r="AW444" s="30"/>
      <c r="AX444" s="30"/>
      <c r="AY444" s="30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46"/>
  <sheetViews>
    <sheetView workbookViewId="0">
      <selection activeCell="J7" sqref="J7"/>
    </sheetView>
  </sheetViews>
  <sheetFormatPr defaultRowHeight="15"/>
  <cols>
    <col min="2" max="3" width="9.140625" style="6"/>
    <col min="7" max="7" width="9.140625" style="6"/>
  </cols>
  <sheetData>
    <row r="1" spans="3:6" ht="15.75" thickBot="1"/>
    <row r="2" spans="3:6">
      <c r="C2" s="104"/>
      <c r="D2" s="101"/>
      <c r="E2" s="49"/>
      <c r="F2" s="49"/>
    </row>
    <row r="3" spans="3:6">
      <c r="C3" s="106"/>
      <c r="D3" s="102"/>
      <c r="E3" s="3"/>
      <c r="F3" s="3"/>
    </row>
    <row r="4" spans="3:6" ht="15.75" thickBot="1">
      <c r="C4" s="108"/>
      <c r="D4" s="103"/>
      <c r="E4" s="5"/>
      <c r="F4" s="5"/>
    </row>
    <row r="6" spans="3:6">
      <c r="C6" s="32"/>
      <c r="D6" s="32"/>
      <c r="E6" s="32"/>
      <c r="F6" s="32"/>
    </row>
    <row r="7" spans="3:6">
      <c r="C7" s="47"/>
      <c r="D7" s="47"/>
      <c r="E7" s="8"/>
      <c r="F7" s="47"/>
    </row>
    <row r="9" spans="3:6">
      <c r="C9" s="27"/>
      <c r="D9" s="26"/>
      <c r="E9" s="26"/>
      <c r="F9" s="26"/>
    </row>
    <row r="10" spans="3:6" ht="15.75" thickBot="1"/>
    <row r="11" spans="3:6">
      <c r="C11" s="12"/>
      <c r="D11" s="12"/>
      <c r="E11" s="13"/>
      <c r="F11" s="12"/>
    </row>
    <row r="12" spans="3:6">
      <c r="C12" s="15"/>
      <c r="D12" s="15"/>
      <c r="E12" s="16"/>
      <c r="F12" s="15"/>
    </row>
    <row r="13" spans="3:6" ht="15.75" thickBot="1">
      <c r="C13" s="19"/>
      <c r="D13" s="18"/>
      <c r="E13" s="20"/>
      <c r="F13" s="18"/>
    </row>
    <row r="14" spans="3:6">
      <c r="C14"/>
      <c r="E14" s="30"/>
      <c r="F14" s="30"/>
    </row>
    <row r="15" spans="3:6">
      <c r="C15"/>
      <c r="E15" s="30"/>
      <c r="F15" s="30"/>
    </row>
    <row r="16" spans="3:6">
      <c r="D16" s="6"/>
      <c r="E16" s="29"/>
      <c r="F16" s="29"/>
    </row>
    <row r="17" spans="4:6">
      <c r="D17" s="6"/>
      <c r="E17" s="29"/>
      <c r="F17" s="29"/>
    </row>
    <row r="18" spans="4:6">
      <c r="D18" s="6"/>
      <c r="E18" s="29"/>
      <c r="F18" s="29"/>
    </row>
    <row r="19" spans="4:6">
      <c r="D19" s="6"/>
      <c r="E19" s="29"/>
      <c r="F19" s="29"/>
    </row>
    <row r="20" spans="4:6">
      <c r="D20" s="6"/>
      <c r="E20" s="29"/>
      <c r="F20" s="29"/>
    </row>
    <row r="21" spans="4:6">
      <c r="D21" s="6"/>
      <c r="E21" s="29"/>
      <c r="F21" s="29"/>
    </row>
    <row r="22" spans="4:6">
      <c r="D22" s="6"/>
      <c r="E22" s="29"/>
      <c r="F22" s="29"/>
    </row>
    <row r="23" spans="4:6">
      <c r="D23" s="6"/>
      <c r="E23" s="29"/>
      <c r="F23" s="29"/>
    </row>
    <row r="24" spans="4:6">
      <c r="D24" s="6"/>
      <c r="E24" s="29"/>
      <c r="F24" s="29"/>
    </row>
    <row r="25" spans="4:6">
      <c r="D25" s="6"/>
      <c r="E25" s="29"/>
      <c r="F25" s="29"/>
    </row>
    <row r="26" spans="4:6">
      <c r="D26" s="6"/>
      <c r="E26" s="29"/>
      <c r="F26" s="29"/>
    </row>
    <row r="27" spans="4:6">
      <c r="D27" s="6"/>
      <c r="E27" s="29"/>
      <c r="F27" s="29"/>
    </row>
    <row r="28" spans="4:6">
      <c r="D28" s="6"/>
      <c r="E28" s="29"/>
      <c r="F28" s="29"/>
    </row>
    <row r="29" spans="4:6">
      <c r="D29" s="6"/>
      <c r="E29" s="29"/>
      <c r="F29" s="29"/>
    </row>
    <row r="30" spans="4:6">
      <c r="D30" s="6"/>
      <c r="E30" s="29"/>
      <c r="F30" s="29"/>
    </row>
    <row r="31" spans="4:6">
      <c r="D31" s="6"/>
      <c r="E31" s="29"/>
      <c r="F31" s="29"/>
    </row>
    <row r="32" spans="4:6">
      <c r="D32" s="6"/>
      <c r="E32" s="29"/>
      <c r="F32" s="29"/>
    </row>
    <row r="33" spans="4:6">
      <c r="D33" s="6"/>
      <c r="E33" s="29"/>
      <c r="F33" s="29"/>
    </row>
    <row r="34" spans="4:6">
      <c r="D34" s="6"/>
      <c r="E34" s="29"/>
      <c r="F34" s="29"/>
    </row>
    <row r="35" spans="4:6">
      <c r="D35" s="6"/>
      <c r="E35" s="29"/>
      <c r="F35" s="29"/>
    </row>
    <row r="36" spans="4:6">
      <c r="D36" s="6"/>
      <c r="E36" s="29"/>
      <c r="F36" s="29"/>
    </row>
    <row r="37" spans="4:6">
      <c r="D37" s="6"/>
      <c r="E37" s="29"/>
      <c r="F37" s="29"/>
    </row>
    <row r="38" spans="4:6">
      <c r="D38" s="6"/>
      <c r="E38" s="29"/>
      <c r="F38" s="29"/>
    </row>
    <row r="39" spans="4:6">
      <c r="D39" s="6"/>
      <c r="E39" s="29"/>
      <c r="F39" s="29"/>
    </row>
    <row r="40" spans="4:6">
      <c r="D40" s="6"/>
      <c r="E40" s="29"/>
      <c r="F40" s="29"/>
    </row>
    <row r="41" spans="4:6">
      <c r="D41" s="6"/>
      <c r="E41" s="29"/>
      <c r="F41" s="29"/>
    </row>
    <row r="42" spans="4:6">
      <c r="D42" s="6"/>
      <c r="E42" s="29"/>
      <c r="F42" s="29"/>
    </row>
    <row r="43" spans="4:6">
      <c r="D43" s="6"/>
      <c r="E43" s="29"/>
      <c r="F43" s="29"/>
    </row>
    <row r="44" spans="4:6">
      <c r="D44" s="6"/>
      <c r="E44" s="29"/>
      <c r="F44" s="29"/>
    </row>
    <row r="45" spans="4:6">
      <c r="D45" s="6"/>
      <c r="E45" s="29"/>
      <c r="F45" s="29"/>
    </row>
    <row r="46" spans="4:6">
      <c r="D46" s="6"/>
      <c r="E46" s="29"/>
      <c r="F46" s="29"/>
    </row>
    <row r="47" spans="4:6">
      <c r="D47" s="6"/>
      <c r="E47" s="29"/>
      <c r="F47" s="29"/>
    </row>
    <row r="48" spans="4:6">
      <c r="D48" s="6"/>
      <c r="E48" s="29"/>
      <c r="F48" s="29"/>
    </row>
    <row r="49" spans="4:6">
      <c r="D49" s="6"/>
      <c r="E49" s="29"/>
      <c r="F49" s="29"/>
    </row>
    <row r="50" spans="4:6">
      <c r="D50" s="6"/>
      <c r="E50" s="29"/>
      <c r="F50" s="29"/>
    </row>
    <row r="51" spans="4:6">
      <c r="D51" s="6"/>
      <c r="E51" s="29"/>
      <c r="F51" s="29"/>
    </row>
    <row r="52" spans="4:6">
      <c r="D52" s="6"/>
      <c r="E52" s="29"/>
      <c r="F52" s="29"/>
    </row>
    <row r="53" spans="4:6">
      <c r="D53" s="6"/>
      <c r="E53" s="29"/>
      <c r="F53" s="29"/>
    </row>
    <row r="54" spans="4:6">
      <c r="D54" s="6"/>
      <c r="E54" s="29"/>
      <c r="F54" s="29"/>
    </row>
    <row r="55" spans="4:6">
      <c r="D55" s="6"/>
      <c r="E55" s="29"/>
      <c r="F55" s="29"/>
    </row>
    <row r="56" spans="4:6">
      <c r="D56" s="6"/>
      <c r="E56" s="29"/>
      <c r="F56" s="29"/>
    </row>
    <row r="57" spans="4:6">
      <c r="D57" s="6"/>
      <c r="E57" s="29"/>
      <c r="F57" s="29"/>
    </row>
    <row r="58" spans="4:6">
      <c r="D58" s="6"/>
      <c r="E58" s="29"/>
      <c r="F58" s="29"/>
    </row>
    <row r="59" spans="4:6">
      <c r="D59" s="6"/>
      <c r="E59" s="29"/>
      <c r="F59" s="29"/>
    </row>
    <row r="60" spans="4:6">
      <c r="D60" s="6"/>
      <c r="E60" s="29"/>
      <c r="F60" s="29"/>
    </row>
    <row r="61" spans="4:6">
      <c r="D61" s="6"/>
      <c r="E61" s="29"/>
      <c r="F61" s="29"/>
    </row>
    <row r="62" spans="4:6">
      <c r="D62" s="6"/>
      <c r="E62" s="29"/>
      <c r="F62" s="29"/>
    </row>
    <row r="63" spans="4:6">
      <c r="D63" s="6"/>
      <c r="E63" s="29"/>
      <c r="F63" s="29"/>
    </row>
    <row r="64" spans="4:6">
      <c r="D64" s="6"/>
      <c r="E64" s="29"/>
      <c r="F64" s="29"/>
    </row>
    <row r="65" spans="3:6">
      <c r="D65" s="6"/>
      <c r="E65" s="29"/>
      <c r="F65" s="29"/>
    </row>
    <row r="66" spans="3:6">
      <c r="D66" s="6"/>
      <c r="E66" s="29"/>
      <c r="F66" s="29"/>
    </row>
    <row r="67" spans="3:6">
      <c r="C67"/>
      <c r="E67" s="29"/>
      <c r="F67" s="30"/>
    </row>
    <row r="68" spans="3:6">
      <c r="C68"/>
      <c r="E68" s="29"/>
      <c r="F68" s="30"/>
    </row>
    <row r="69" spans="3:6">
      <c r="C69"/>
      <c r="E69" s="29"/>
      <c r="F69" s="30"/>
    </row>
    <row r="70" spans="3:6">
      <c r="C70"/>
      <c r="E70" s="29"/>
      <c r="F70" s="30"/>
    </row>
    <row r="71" spans="3:6">
      <c r="C71"/>
      <c r="E71" s="29"/>
      <c r="F71" s="30"/>
    </row>
    <row r="72" spans="3:6">
      <c r="C72"/>
      <c r="E72" s="29"/>
      <c r="F72" s="30"/>
    </row>
    <row r="73" spans="3:6">
      <c r="C73"/>
      <c r="E73" s="29"/>
      <c r="F73" s="30"/>
    </row>
    <row r="74" spans="3:6">
      <c r="C74"/>
      <c r="E74" s="29"/>
      <c r="F74" s="30"/>
    </row>
    <row r="75" spans="3:6">
      <c r="C75"/>
      <c r="E75" s="29"/>
      <c r="F75" s="30"/>
    </row>
    <row r="76" spans="3:6">
      <c r="C76"/>
      <c r="E76" s="29"/>
      <c r="F76" s="30"/>
    </row>
    <row r="77" spans="3:6">
      <c r="C77"/>
      <c r="E77" s="30"/>
      <c r="F77" s="30"/>
    </row>
    <row r="78" spans="3:6">
      <c r="C78"/>
      <c r="D78" s="30"/>
      <c r="E78" s="30"/>
      <c r="F78" s="30"/>
    </row>
    <row r="79" spans="3:6">
      <c r="C79"/>
      <c r="D79" s="30"/>
      <c r="E79" s="30"/>
      <c r="F79" s="30"/>
    </row>
    <row r="80" spans="3:6">
      <c r="C80"/>
      <c r="D80" s="30"/>
      <c r="E80" s="30"/>
      <c r="F80" s="30"/>
    </row>
    <row r="81" spans="3:6">
      <c r="C81"/>
      <c r="D81" s="30"/>
      <c r="E81" s="30"/>
      <c r="F81" s="30"/>
    </row>
    <row r="82" spans="3:6">
      <c r="C82"/>
      <c r="D82" s="30"/>
      <c r="E82" s="30"/>
      <c r="F82" s="30"/>
    </row>
    <row r="83" spans="3:6">
      <c r="C83"/>
      <c r="D83" s="30"/>
      <c r="E83" s="30"/>
      <c r="F83" s="30"/>
    </row>
    <row r="84" spans="3:6">
      <c r="C84"/>
      <c r="D84" s="30"/>
      <c r="E84" s="30"/>
      <c r="F84" s="30"/>
    </row>
    <row r="85" spans="3:6">
      <c r="C85"/>
      <c r="D85" s="30"/>
      <c r="E85" s="30"/>
      <c r="F85" s="30"/>
    </row>
    <row r="86" spans="3:6">
      <c r="C86"/>
      <c r="D86" s="30"/>
      <c r="E86" s="30"/>
      <c r="F86" s="30"/>
    </row>
    <row r="87" spans="3:6">
      <c r="C87"/>
      <c r="D87" s="30"/>
      <c r="E87" s="30"/>
      <c r="F87" s="30"/>
    </row>
    <row r="88" spans="3:6">
      <c r="C88"/>
      <c r="D88" s="30"/>
      <c r="E88" s="30"/>
      <c r="F88" s="30"/>
    </row>
    <row r="89" spans="3:6">
      <c r="C89"/>
      <c r="D89" s="30"/>
      <c r="E89" s="30"/>
      <c r="F89" s="30"/>
    </row>
    <row r="90" spans="3:6">
      <c r="C90"/>
      <c r="D90" s="30"/>
      <c r="E90" s="30"/>
      <c r="F90" s="30"/>
    </row>
    <row r="91" spans="3:6">
      <c r="C91"/>
      <c r="D91" s="30"/>
      <c r="E91" s="30"/>
      <c r="F91" s="30"/>
    </row>
    <row r="92" spans="3:6">
      <c r="C92"/>
      <c r="D92" s="30"/>
      <c r="E92" s="30"/>
      <c r="F92" s="30"/>
    </row>
    <row r="93" spans="3:6">
      <c r="C93"/>
      <c r="D93" s="30"/>
      <c r="E93" s="30"/>
      <c r="F93" s="30"/>
    </row>
    <row r="94" spans="3:6">
      <c r="C94"/>
      <c r="D94" s="30"/>
      <c r="E94" s="30"/>
      <c r="F94" s="30"/>
    </row>
    <row r="95" spans="3:6">
      <c r="C95"/>
      <c r="D95" s="30"/>
      <c r="E95" s="30"/>
      <c r="F95" s="30"/>
    </row>
    <row r="96" spans="3:6">
      <c r="C96"/>
      <c r="D96" s="30"/>
      <c r="E96" s="30"/>
      <c r="F96" s="30"/>
    </row>
    <row r="97" spans="3:6">
      <c r="C97"/>
      <c r="D97" s="30"/>
      <c r="E97" s="30"/>
      <c r="F97" s="30"/>
    </row>
    <row r="98" spans="3:6">
      <c r="C98"/>
      <c r="D98" s="30"/>
      <c r="E98" s="30"/>
      <c r="F98" s="30"/>
    </row>
    <row r="99" spans="3:6">
      <c r="C99"/>
      <c r="D99" s="30"/>
      <c r="E99" s="30"/>
      <c r="F99" s="30"/>
    </row>
    <row r="100" spans="3:6">
      <c r="C100"/>
      <c r="D100" s="30"/>
      <c r="E100" s="30"/>
      <c r="F100" s="30"/>
    </row>
    <row r="101" spans="3:6">
      <c r="C101"/>
      <c r="D101" s="30"/>
      <c r="E101" s="30"/>
      <c r="F101" s="30"/>
    </row>
    <row r="102" spans="3:6">
      <c r="C102"/>
      <c r="D102" s="30"/>
      <c r="E102" s="30"/>
      <c r="F102" s="30"/>
    </row>
    <row r="103" spans="3:6">
      <c r="C103"/>
      <c r="D103" s="30"/>
      <c r="E103" s="30"/>
      <c r="F103" s="30"/>
    </row>
    <row r="104" spans="3:6">
      <c r="C104"/>
      <c r="D104" s="30"/>
      <c r="E104" s="30"/>
      <c r="F104" s="30"/>
    </row>
    <row r="105" spans="3:6">
      <c r="C105"/>
      <c r="D105" s="30"/>
      <c r="E105" s="30"/>
      <c r="F105" s="30"/>
    </row>
    <row r="106" spans="3:6">
      <c r="C106"/>
      <c r="D106" s="30"/>
      <c r="E106" s="30"/>
      <c r="F106" s="30"/>
    </row>
    <row r="107" spans="3:6">
      <c r="C107"/>
      <c r="D107" s="30"/>
      <c r="E107" s="30"/>
      <c r="F107" s="30"/>
    </row>
    <row r="108" spans="3:6">
      <c r="C108"/>
      <c r="D108" s="30"/>
      <c r="E108" s="30"/>
      <c r="F108" s="30"/>
    </row>
    <row r="109" spans="3:6">
      <c r="C109"/>
      <c r="D109" s="30"/>
      <c r="E109" s="30"/>
      <c r="F109" s="30"/>
    </row>
    <row r="110" spans="3:6">
      <c r="C110"/>
      <c r="D110" s="30"/>
      <c r="E110" s="30"/>
      <c r="F110" s="30"/>
    </row>
    <row r="111" spans="3:6">
      <c r="C111"/>
      <c r="D111" s="30"/>
      <c r="E111" s="30"/>
      <c r="F111" s="30"/>
    </row>
    <row r="112" spans="3:6">
      <c r="C112"/>
      <c r="D112" s="30"/>
      <c r="E112" s="30"/>
      <c r="F112" s="30"/>
    </row>
    <row r="113" spans="3:6">
      <c r="C113"/>
      <c r="D113" s="30"/>
      <c r="E113" s="30"/>
      <c r="F113" s="30"/>
    </row>
    <row r="114" spans="3:6">
      <c r="C114" s="30"/>
      <c r="D114" s="30"/>
      <c r="E114" s="30"/>
      <c r="F114" s="30"/>
    </row>
    <row r="115" spans="3:6">
      <c r="C115" s="30"/>
      <c r="D115" s="30"/>
      <c r="E115" s="30"/>
      <c r="F115" s="30"/>
    </row>
    <row r="116" spans="3:6">
      <c r="C116" s="30"/>
      <c r="D116" s="30"/>
      <c r="E116" s="30"/>
      <c r="F116" s="30"/>
    </row>
    <row r="117" spans="3:6">
      <c r="C117" s="30"/>
      <c r="D117" s="30"/>
      <c r="E117" s="30"/>
      <c r="F117" s="30"/>
    </row>
    <row r="118" spans="3:6">
      <c r="C118" s="30"/>
      <c r="D118" s="30"/>
      <c r="E118" s="30"/>
      <c r="F118" s="30"/>
    </row>
    <row r="119" spans="3:6">
      <c r="C119" s="30"/>
      <c r="D119" s="30"/>
      <c r="E119" s="30"/>
      <c r="F119" s="30"/>
    </row>
    <row r="120" spans="3:6">
      <c r="C120" s="30"/>
      <c r="D120" s="30"/>
      <c r="E120" s="30"/>
      <c r="F120" s="30"/>
    </row>
    <row r="121" spans="3:6">
      <c r="C121" s="30"/>
      <c r="D121" s="30"/>
      <c r="E121" s="30"/>
      <c r="F121" s="30"/>
    </row>
    <row r="122" spans="3:6">
      <c r="C122" s="30"/>
      <c r="D122" s="30"/>
      <c r="E122" s="30"/>
      <c r="F122" s="30"/>
    </row>
    <row r="123" spans="3:6">
      <c r="C123" s="30"/>
      <c r="D123" s="30"/>
      <c r="E123" s="30"/>
      <c r="F123" s="30"/>
    </row>
    <row r="124" spans="3:6">
      <c r="C124" s="30"/>
      <c r="D124" s="30"/>
      <c r="E124" s="30"/>
      <c r="F124" s="30"/>
    </row>
    <row r="125" spans="3:6">
      <c r="C125" s="30"/>
      <c r="D125" s="30"/>
      <c r="E125" s="30"/>
      <c r="F125" s="30"/>
    </row>
    <row r="126" spans="3:6">
      <c r="C126" s="30"/>
      <c r="D126" s="30"/>
      <c r="E126" s="30"/>
      <c r="F126" s="30"/>
    </row>
    <row r="127" spans="3:6">
      <c r="C127" s="30"/>
      <c r="D127" s="30"/>
      <c r="E127" s="30"/>
      <c r="F127" s="30"/>
    </row>
    <row r="128" spans="3:6">
      <c r="C128" s="30"/>
      <c r="D128" s="30"/>
      <c r="E128" s="30"/>
      <c r="F128" s="30"/>
    </row>
    <row r="129" spans="3:6">
      <c r="C129" s="30"/>
      <c r="D129" s="30"/>
      <c r="E129" s="30"/>
      <c r="F129" s="30"/>
    </row>
    <row r="130" spans="3:6">
      <c r="C130" s="30"/>
      <c r="D130" s="30"/>
      <c r="E130" s="30"/>
      <c r="F130" s="30"/>
    </row>
    <row r="131" spans="3:6">
      <c r="C131" s="30"/>
      <c r="D131" s="30"/>
      <c r="E131" s="30"/>
      <c r="F131" s="30"/>
    </row>
    <row r="132" spans="3:6">
      <c r="C132" s="30"/>
      <c r="D132" s="30"/>
      <c r="E132" s="30"/>
      <c r="F132" s="30"/>
    </row>
    <row r="133" spans="3:6">
      <c r="C133" s="29"/>
      <c r="D133" s="30"/>
      <c r="E133" s="30"/>
      <c r="F133" s="30"/>
    </row>
    <row r="134" spans="3:6" ht="15.75" thickBot="1">
      <c r="C134" s="17"/>
      <c r="D134" s="41"/>
      <c r="E134" s="17"/>
      <c r="F134" s="41"/>
    </row>
    <row r="137" spans="3:6">
      <c r="C137" s="47"/>
      <c r="D137" s="47"/>
      <c r="E137" s="8"/>
      <c r="F137" s="47"/>
    </row>
    <row r="139" spans="3:6">
      <c r="C139" s="44"/>
      <c r="D139" s="44"/>
      <c r="E139" s="45"/>
      <c r="F139" s="44"/>
    </row>
    <row r="140" spans="3:6" ht="15.75" thickBot="1">
      <c r="C140" s="92"/>
      <c r="D140" s="90"/>
      <c r="E140" s="93"/>
      <c r="F140" s="90"/>
    </row>
    <row r="144" spans="3:6">
      <c r="C144"/>
    </row>
    <row r="145" spans="3:3">
      <c r="C145"/>
    </row>
    <row r="146" spans="3:3">
      <c r="C146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USP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 Giudici</dc:creator>
  <cp:lastModifiedBy>Reinaldo Giudici</cp:lastModifiedBy>
  <dcterms:created xsi:type="dcterms:W3CDTF">2020-12-21T04:38:51Z</dcterms:created>
  <dcterms:modified xsi:type="dcterms:W3CDTF">2021-03-02T11:07:11Z</dcterms:modified>
</cp:coreProperties>
</file>