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leandrosilva/Downloads/"/>
    </mc:Choice>
  </mc:AlternateContent>
  <xr:revisionPtr revIDLastSave="0" documentId="13_ncr:1_{892EF5DF-9DE5-0047-A0ED-7F8A1820283C}" xr6:coauthVersionLast="36" xr6:coauthVersionMax="36" xr10:uidLastSave="{00000000-0000-0000-0000-000000000000}"/>
  <bookViews>
    <workbookView xWindow="0" yWindow="460" windowWidth="25600" windowHeight="14540" xr2:uid="{B7C394F4-98E0-2E4E-A825-AE27F37AA1D6}"/>
  </bookViews>
  <sheets>
    <sheet name="EDM0685 - Nota Final" sheetId="1" r:id="rId1"/>
    <sheet name="Avaliação Pandemia e Covid-19" sheetId="2" r:id="rId2"/>
    <sheet name="Avaliação Aquecimanto Global" sheetId="3" r:id="rId3"/>
    <sheet name="Avaliação Segurança Alimentar"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1" l="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5" i="1"/>
  <c r="M4" i="1"/>
  <c r="M3" i="1"/>
  <c r="M2" i="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2" i="1"/>
  <c r="Q34" i="1" l="1"/>
  <c r="Q33" i="1"/>
  <c r="Q32" i="1"/>
  <c r="Q31" i="1"/>
  <c r="Q30" i="1"/>
  <c r="Q29" i="1"/>
  <c r="Q28" i="1"/>
  <c r="Q27" i="1"/>
  <c r="Q26" i="1"/>
  <c r="Q25" i="1"/>
  <c r="Q24" i="1"/>
  <c r="Q23" i="1"/>
  <c r="Q22" i="1"/>
  <c r="Q21" i="1"/>
  <c r="Q20" i="1"/>
  <c r="Q19" i="1"/>
  <c r="Q17" i="1"/>
  <c r="Q16" i="1"/>
  <c r="Q15" i="1"/>
  <c r="Q14" i="1"/>
  <c r="Q13" i="1"/>
  <c r="Q12" i="1"/>
  <c r="Q11" i="1"/>
  <c r="Q10" i="1"/>
  <c r="Q9" i="1"/>
  <c r="Q8" i="1"/>
  <c r="Q7" i="1"/>
  <c r="Q6" i="1"/>
  <c r="Q5" i="1"/>
  <c r="Q4" i="1"/>
  <c r="Q3" i="1"/>
  <c r="Q2" i="1"/>
  <c r="M4" i="4" l="1"/>
  <c r="M5" i="4"/>
  <c r="M6" i="4"/>
  <c r="M7" i="4"/>
  <c r="M8" i="4"/>
  <c r="M9" i="4"/>
  <c r="M10" i="4"/>
  <c r="M11" i="4"/>
  <c r="M12" i="4"/>
  <c r="M13" i="4"/>
  <c r="M3" i="4"/>
  <c r="B18" i="4"/>
  <c r="M4" i="3"/>
  <c r="M5" i="3"/>
  <c r="M6" i="3"/>
  <c r="M7" i="3"/>
  <c r="M8" i="3"/>
  <c r="M9" i="3"/>
  <c r="M10" i="3"/>
  <c r="M11" i="3"/>
  <c r="M13" i="3"/>
  <c r="M14" i="3"/>
  <c r="M3" i="3"/>
  <c r="B18" i="3"/>
  <c r="O22" i="1"/>
  <c r="O20" i="1"/>
  <c r="O3" i="1"/>
  <c r="O4" i="1"/>
  <c r="O5" i="1"/>
  <c r="O6" i="1"/>
  <c r="O7" i="1"/>
  <c r="O8" i="1"/>
  <c r="O9" i="1"/>
  <c r="O10" i="1"/>
  <c r="O11" i="1"/>
  <c r="O12" i="1"/>
  <c r="O13" i="1"/>
  <c r="O14" i="1"/>
  <c r="O15" i="1"/>
  <c r="O16" i="1"/>
  <c r="O17" i="1"/>
  <c r="O18" i="1"/>
  <c r="O19" i="1"/>
  <c r="O21" i="1"/>
  <c r="O23" i="1"/>
  <c r="O24" i="1"/>
  <c r="O25" i="1"/>
  <c r="O26" i="1"/>
  <c r="O27" i="1"/>
  <c r="O28" i="1"/>
  <c r="O29" i="1"/>
  <c r="O30" i="1"/>
  <c r="O31" i="1"/>
  <c r="O32" i="1"/>
  <c r="O33" i="1"/>
  <c r="O34" i="1"/>
  <c r="O2" i="1"/>
  <c r="M4" i="2"/>
  <c r="M5" i="2"/>
  <c r="M7" i="2"/>
  <c r="M8" i="2"/>
  <c r="M9" i="2"/>
  <c r="M10" i="2"/>
  <c r="M11" i="2"/>
  <c r="M12" i="2"/>
  <c r="M3" i="2"/>
  <c r="B18" i="2"/>
  <c r="K13" i="4" l="1"/>
  <c r="L13" i="4"/>
  <c r="K4" i="4"/>
  <c r="K5" i="4"/>
  <c r="K6" i="4"/>
  <c r="K7" i="4"/>
  <c r="K8" i="4"/>
  <c r="K9" i="4"/>
  <c r="K10" i="4"/>
  <c r="K11" i="4"/>
  <c r="K12" i="4"/>
  <c r="K3" i="4"/>
  <c r="L12" i="4"/>
  <c r="L11" i="4"/>
  <c r="L10" i="4"/>
  <c r="L9" i="4"/>
  <c r="L8" i="4"/>
  <c r="L7" i="4"/>
  <c r="L6" i="4"/>
  <c r="L5" i="4"/>
  <c r="L4" i="4"/>
  <c r="L3" i="4"/>
  <c r="K13" i="3"/>
  <c r="L13" i="3" s="1"/>
  <c r="K14" i="3"/>
  <c r="L14" i="3" s="1"/>
  <c r="K4" i="3"/>
  <c r="K5" i="3"/>
  <c r="K6" i="3"/>
  <c r="K7" i="3"/>
  <c r="K8" i="3"/>
  <c r="K9" i="3"/>
  <c r="K10" i="3"/>
  <c r="K11" i="3"/>
  <c r="K12" i="3"/>
  <c r="K3" i="3"/>
  <c r="L12" i="3"/>
  <c r="M12" i="3" s="1"/>
  <c r="L11" i="3"/>
  <c r="L10" i="3"/>
  <c r="L9" i="3"/>
  <c r="L8" i="3"/>
  <c r="L7" i="3"/>
  <c r="L6" i="3"/>
  <c r="L5" i="3"/>
  <c r="L4" i="3"/>
  <c r="L3" i="3"/>
  <c r="L4" i="2"/>
  <c r="L5" i="2"/>
  <c r="L6" i="2"/>
  <c r="M6" i="2" s="1"/>
  <c r="L7" i="2"/>
  <c r="L8" i="2"/>
  <c r="L9" i="2"/>
  <c r="L10" i="2"/>
  <c r="L11" i="2"/>
  <c r="L12" i="2"/>
  <c r="L3" i="2"/>
</calcChain>
</file>

<file path=xl/sharedStrings.xml><?xml version="1.0" encoding="utf-8"?>
<sst xmlns="http://schemas.openxmlformats.org/spreadsheetml/2006/main" count="291" uniqueCount="175">
  <si>
    <t>10263611</t>
  </si>
  <si>
    <t>9794020</t>
  </si>
  <si>
    <t>10298266</t>
  </si>
  <si>
    <t>10296987</t>
  </si>
  <si>
    <t>9794402</t>
  </si>
  <si>
    <t>7990248</t>
  </si>
  <si>
    <t>9392085</t>
  </si>
  <si>
    <t>9922717</t>
  </si>
  <si>
    <t>10403832</t>
  </si>
  <si>
    <t>9296313</t>
  </si>
  <si>
    <t>9297269</t>
  </si>
  <si>
    <t>9301072</t>
  </si>
  <si>
    <t>10819360</t>
  </si>
  <si>
    <t>9794308</t>
  </si>
  <si>
    <t>10263649</t>
  </si>
  <si>
    <t>9792550</t>
  </si>
  <si>
    <t>8940316</t>
  </si>
  <si>
    <t>10298461</t>
  </si>
  <si>
    <t>9763770</t>
  </si>
  <si>
    <t>10736455</t>
  </si>
  <si>
    <t>10350024</t>
  </si>
  <si>
    <t>9912445</t>
  </si>
  <si>
    <t>10170823</t>
  </si>
  <si>
    <t>9763724</t>
  </si>
  <si>
    <t>10263778</t>
  </si>
  <si>
    <t>Critérios</t>
  </si>
  <si>
    <t>Escala 1 a 5</t>
  </si>
  <si>
    <t>CONTEÚDO</t>
  </si>
  <si>
    <r>
      <t>I.</t>
    </r>
    <r>
      <rPr>
        <sz val="7"/>
        <color rgb="FF000000"/>
        <rFont val="Times New Roman"/>
        <family val="1"/>
      </rPr>
      <t xml:space="preserve">      </t>
    </r>
    <r>
      <rPr>
        <sz val="12"/>
        <color rgb="FF000000"/>
        <rFont val="Calibri"/>
        <family val="2"/>
      </rPr>
      <t>Organização geral</t>
    </r>
  </si>
  <si>
    <r>
      <t>I.</t>
    </r>
    <r>
      <rPr>
        <sz val="7"/>
        <color rgb="FF000000"/>
        <rFont val="Times New Roman"/>
        <family val="1"/>
      </rPr>
      <t xml:space="preserve">      </t>
    </r>
    <r>
      <rPr>
        <sz val="12"/>
        <color rgb="FF000000"/>
        <rFont val="Calibri"/>
        <family val="2"/>
      </rPr>
      <t>Proposição do Problema</t>
    </r>
  </si>
  <si>
    <r>
      <t>I.</t>
    </r>
    <r>
      <rPr>
        <sz val="7"/>
        <color rgb="FF000000"/>
        <rFont val="Times New Roman"/>
        <family val="1"/>
      </rPr>
      <t xml:space="preserve">      </t>
    </r>
    <r>
      <rPr>
        <sz val="12"/>
        <color rgb="FF000000"/>
        <rFont val="Calibri"/>
        <family val="2"/>
      </rPr>
      <t>Desenvolvimento do conteúdo conceitual</t>
    </r>
  </si>
  <si>
    <r>
      <t>I.</t>
    </r>
    <r>
      <rPr>
        <sz val="7"/>
        <color rgb="FF000000"/>
        <rFont val="Times New Roman"/>
        <family val="1"/>
      </rPr>
      <t xml:space="preserve">      </t>
    </r>
    <r>
      <rPr>
        <sz val="12"/>
        <color rgb="FF000000"/>
        <rFont val="Calibri"/>
        <family val="2"/>
      </rPr>
      <t xml:space="preserve">Qualidade e Diversidade das atividades/tarefas </t>
    </r>
  </si>
  <si>
    <r>
      <t>I.</t>
    </r>
    <r>
      <rPr>
        <sz val="7"/>
        <color rgb="FF000000"/>
        <rFont val="Times New Roman"/>
        <family val="1"/>
      </rPr>
      <t xml:space="preserve">      </t>
    </r>
    <r>
      <rPr>
        <sz val="12"/>
        <color rgb="FF000000"/>
        <rFont val="Calibri"/>
        <family val="2"/>
      </rPr>
      <t>Tratamento do Risco</t>
    </r>
  </si>
  <si>
    <t>FORMA</t>
  </si>
  <si>
    <r>
      <t>I.</t>
    </r>
    <r>
      <rPr>
        <sz val="7"/>
        <color rgb="FF000000"/>
        <rFont val="Times New Roman"/>
        <family val="1"/>
      </rPr>
      <t xml:space="preserve">      </t>
    </r>
    <r>
      <rPr>
        <sz val="12"/>
        <color rgb="FF000000"/>
        <rFont val="Calibri"/>
        <family val="2"/>
      </rPr>
      <t>Orientação ao usuário</t>
    </r>
  </si>
  <si>
    <r>
      <t>I.</t>
    </r>
    <r>
      <rPr>
        <sz val="7"/>
        <color rgb="FF000000"/>
        <rFont val="Times New Roman"/>
        <family val="1"/>
      </rPr>
      <t xml:space="preserve">      </t>
    </r>
    <r>
      <rPr>
        <sz val="12"/>
        <color rgb="FF000000"/>
        <rFont val="Calibri"/>
        <family val="2"/>
      </rPr>
      <t>Apresentação visual</t>
    </r>
  </si>
  <si>
    <r>
      <t>I.</t>
    </r>
    <r>
      <rPr>
        <sz val="7"/>
        <color rgb="FF000000"/>
        <rFont val="Times New Roman"/>
        <family val="1"/>
      </rPr>
      <t xml:space="preserve">      </t>
    </r>
    <r>
      <rPr>
        <sz val="12"/>
        <color rgb="FF000000"/>
        <rFont val="Calibri"/>
        <family val="2"/>
      </rPr>
      <t>Linguagem e Qualidade do texto</t>
    </r>
  </si>
  <si>
    <r>
      <t>I.</t>
    </r>
    <r>
      <rPr>
        <sz val="7"/>
        <color rgb="FF000000"/>
        <rFont val="Times New Roman"/>
        <family val="1"/>
      </rPr>
      <t xml:space="preserve">      </t>
    </r>
    <r>
      <rPr>
        <sz val="12"/>
        <color rgb="FF000000"/>
        <rFont val="Calibri"/>
        <family val="2"/>
      </rPr>
      <t>Funcionamento - links, videos, simuladores</t>
    </r>
  </si>
  <si>
    <r>
      <t>I.</t>
    </r>
    <r>
      <rPr>
        <sz val="7"/>
        <color rgb="FF000000"/>
        <rFont val="Times New Roman"/>
        <family val="1"/>
      </rPr>
      <t xml:space="preserve">      </t>
    </r>
    <r>
      <rPr>
        <sz val="12"/>
        <color rgb="FF000000"/>
        <rFont val="Calibri"/>
        <family val="2"/>
      </rPr>
      <t>Instrumentos de avaliação</t>
    </r>
  </si>
  <si>
    <t>TOTAL</t>
  </si>
  <si>
    <t>Nota</t>
  </si>
  <si>
    <t>Apreciação da Sequência Didática:</t>
  </si>
  <si>
    <t xml:space="preserve">O módulo aprenda uma estrutura coerente e clara. Percebe-se que o material apresentado foi fruto de muito trabalho do grupo. Não imprecisão nem lacunas conceituais no que tange aos conteúdo científico. No entanto cabem algumas considerações de natureza didática sobre o potencial do mesmo para ensinar o tema risco na Pandemia. </t>
  </si>
  <si>
    <t xml:space="preserve">1) Não apresentação traz o objetivo geral do módulo, mas não faz uma problematização sobre o  o que se pretende tratar na SD. Embora o contexto atual possa sugerir que existe um problema posto, a SD não irá se ater genericamente a um problema, mas a um problemática específica, qual seja como tomar uma decisão com base em informações confiáveis num contexto de risco pandêmico? </t>
  </si>
  <si>
    <t>2) A temática risco só aparece no bloco 4 ( de um total de 6) na aula 4, na segunda metade da SD</t>
  </si>
  <si>
    <t>3)Em alguns momentos, houve  excesso de aprofundamento conceitual. Em particular, um apego aos conteúdos de química que não se fazem tão necessários na perspectiva do problema de fundo de SD. Boa parte do bloco de prevenção é dedicado a traduzir práticas em explicação conceitual. Por exemplo, ao video sobre água e sabão poderia ser dispensado pois há outro mais diretamente conectado com o problema que trata de como o sabão age nos virus.</t>
  </si>
  <si>
    <t>4) Quais as fontes dos vídeos no material dos professores?</t>
  </si>
  <si>
    <t>5) Excesso de relatos por partes dos alunos, como reflexões percepção etc. Pouca variedade de formato das atividades e quase não há atividades coletivas.</t>
  </si>
  <si>
    <t>6) Faltou orientação ao professor sobre o que fazer com os questionários passados aos alunos.</t>
  </si>
  <si>
    <t xml:space="preserve">7) As atividades proposta aos alunos são pouco diversificadas (muito focadas em relatos) </t>
  </si>
  <si>
    <t>Avaliação Individual</t>
  </si>
  <si>
    <t>Participação nas discussões</t>
  </si>
  <si>
    <t>Envolvimento nas tomadas de decisões</t>
  </si>
  <si>
    <t>Envolvimento no desenvolvimento dos materiais</t>
  </si>
  <si>
    <t>Qualidade na produção dos materiais</t>
  </si>
  <si>
    <t>Aluno</t>
  </si>
  <si>
    <t>Nota Individual</t>
  </si>
  <si>
    <t>Total</t>
  </si>
  <si>
    <t>Monitor</t>
  </si>
  <si>
    <t>Nota final SD</t>
  </si>
  <si>
    <t>Professor</t>
  </si>
  <si>
    <t>NUSP</t>
  </si>
  <si>
    <t>Avaliação Sequência Didática</t>
  </si>
  <si>
    <t>Conteúdo</t>
  </si>
  <si>
    <t>Etapa :</t>
  </si>
  <si>
    <t>Problema proposto não fica totalmente definido. São na verdade 3 problemas conectados.</t>
  </si>
  <si>
    <t>Produto indica claramente os meios, mas não o que se espera como conteúdo. A cartilha é sugerida como produto, mas deveria haver uma indicação mais clara do produto..</t>
  </si>
  <si>
    <t>Etapa 1:</t>
  </si>
  <si>
    <t>Alguns perguntas estão muito distantes do problema, e seriam dificilmente evodcadas pelos alunos. Exemplo: Como o aquecimento global influencia as chuvas?</t>
  </si>
  <si>
    <t>Etapa 2:</t>
  </si>
  <si>
    <t>lista de atores, Pesquisa e Normas, conflitos e tensões poderiam ampliadas e melhor especificadas em alguns casos, como nos atores: nao apenas como governo e sociedade.</t>
  </si>
  <si>
    <t>lista de caixas pretas, organização conceitual do problema e especialidades estão bem feitas.</t>
  </si>
  <si>
    <t>Etapa 3:</t>
  </si>
  <si>
    <t>Ficou com perfil de referencias e não do que deveria ser obtido como informação relevante a partir do que foi feito na etapa anterior.</t>
  </si>
  <si>
    <t>Etapa 4:</t>
  </si>
  <si>
    <t>A ideia da etapa ficou bem clara , mas faltou detalhar um pouco mais o que pediria ser refiro em cada uma das sugestões de práticas.</t>
  </si>
  <si>
    <t>Etapa 5:</t>
  </si>
  <si>
    <t>está muito bem feita. ficou claro o que se espera seja feito pelos alunos.</t>
  </si>
  <si>
    <t>Etapa 6:</t>
  </si>
  <si>
    <t>Também ficou bem clara.</t>
  </si>
  <si>
    <t>Nota final SD*</t>
  </si>
  <si>
    <t>Nome</t>
  </si>
  <si>
    <t>Alexandre de Rosa Celso</t>
  </si>
  <si>
    <t>André Akinaga Benites</t>
  </si>
  <si>
    <t>Beatriz Souza Santos</t>
  </si>
  <si>
    <t>Camilla Midori Peroni</t>
  </si>
  <si>
    <t>Caroline Santin Palaria</t>
  </si>
  <si>
    <t>Eduardo Delago Koyanagui</t>
  </si>
  <si>
    <t>Ericles da Rocha Barbosa</t>
  </si>
  <si>
    <t>Filipe Albuquerque Russo</t>
  </si>
  <si>
    <t>Gabriel dos Santos</t>
  </si>
  <si>
    <t>Gustavo de Rezende</t>
  </si>
  <si>
    <t>Isabeli Yumi Araujo Osawa</t>
  </si>
  <si>
    <t>Jefferson Neves dos Santos</t>
  </si>
  <si>
    <t>Jorge Einstein da Silva</t>
  </si>
  <si>
    <t>Kevin Araujo da Cunha Wai</t>
  </si>
  <si>
    <t>Lucas de Sousa de Oliveira</t>
  </si>
  <si>
    <t>Luis Henrique Leite Gonzalez</t>
  </si>
  <si>
    <t>Marcelo Maki Hosoido</t>
  </si>
  <si>
    <t>Marco Antonio David Lira</t>
  </si>
  <si>
    <t>Matheus Prado Brunetti da Silva</t>
  </si>
  <si>
    <t>Matheus Vinicius de Almeida Freitas</t>
  </si>
  <si>
    <t>Michele Alves Santana</t>
  </si>
  <si>
    <t>Pâmela Evelyn do Nascimento</t>
  </si>
  <si>
    <t>Paulo Augusto Carneiro Loureiro</t>
  </si>
  <si>
    <t>Pedro Henrique Alves Damasceno</t>
  </si>
  <si>
    <t>Pedro José dos Santos Guimarães</t>
  </si>
  <si>
    <t>Ricardo Fukunaga</t>
  </si>
  <si>
    <t>Sara do Nascimento Ferreira</t>
  </si>
  <si>
    <t>Susana Hayashi Alonso</t>
  </si>
  <si>
    <t>Taina Santana de Morais</t>
  </si>
  <si>
    <t>Tarcisio Dias da Silva Filho</t>
  </si>
  <si>
    <t>Tatiana Cardoso D'Amato</t>
  </si>
  <si>
    <t>Thiago Augusto Galani Cruz</t>
  </si>
  <si>
    <t>Valdomiro de Souza Conceicao</t>
  </si>
  <si>
    <t>NF</t>
  </si>
  <si>
    <t>Resenha 1</t>
  </si>
  <si>
    <t>Dilema das redes</t>
  </si>
  <si>
    <t>An. e Gerenc. de Risco</t>
  </si>
  <si>
    <t>Esboço</t>
  </si>
  <si>
    <t>Matriz de Gerenc. de risco</t>
  </si>
  <si>
    <t>Alexandre</t>
  </si>
  <si>
    <t>Camila</t>
  </si>
  <si>
    <t>Filipe</t>
  </si>
  <si>
    <t>Jefferson</t>
  </si>
  <si>
    <t>Kevin</t>
  </si>
  <si>
    <t>Susana</t>
  </si>
  <si>
    <t>Tarcísio</t>
  </si>
  <si>
    <t>Pedro Damasceno</t>
  </si>
  <si>
    <t>Valdomiro</t>
  </si>
  <si>
    <t>Nota SD</t>
  </si>
  <si>
    <t>Matheus Vinícius</t>
  </si>
  <si>
    <t>André</t>
  </si>
  <si>
    <t>Eduardo</t>
  </si>
  <si>
    <t>Éricles</t>
  </si>
  <si>
    <t>Gabriel</t>
  </si>
  <si>
    <t>Gustavo</t>
  </si>
  <si>
    <t>Isabelli</t>
  </si>
  <si>
    <t>Jorge</t>
  </si>
  <si>
    <t>Lucas</t>
  </si>
  <si>
    <t>Paulo</t>
  </si>
  <si>
    <t>Ricardo</t>
  </si>
  <si>
    <t>Pedro Guimarães</t>
  </si>
  <si>
    <t>Matheus Prado</t>
  </si>
  <si>
    <t>Beatriz</t>
  </si>
  <si>
    <t>Caroline</t>
  </si>
  <si>
    <t>Luis</t>
  </si>
  <si>
    <t>Marcelo</t>
  </si>
  <si>
    <t>Marco Antônio</t>
  </si>
  <si>
    <t>Michele</t>
  </si>
  <si>
    <t>Pamela</t>
  </si>
  <si>
    <t>Sara</t>
  </si>
  <si>
    <t>Taina</t>
  </si>
  <si>
    <t>Tatiana</t>
  </si>
  <si>
    <t>Thiago</t>
  </si>
  <si>
    <t>a parte de orientação ao professor está bem completa. Ainda que haja problema na organização do material, as orientações são precisas e contribuem para a implementação do módulo.</t>
  </si>
  <si>
    <t>Existe uma problematização inicial que começa com levantamento de dietas sobre alimentação. No entanto, a problematização precisaria estar consolidar em alguma atividade que pudesse reunir as respostas e/ou confrontá-las com outras referências.</t>
  </si>
  <si>
    <t>De maneira geral, há pouca diversidade de atividades., um certo excesso de leituras e questionários.</t>
  </si>
  <si>
    <t>Há tratamento do risco na aula 4. O material é de boa qualidade, mas creio que a falta uma maior coesão para que o material permita a apreensão por parte dos alunos do tema risco.Em particular o questionário sobre “riscos atrelados ao desenvolvimento” tem bom conteúdo, mas as perguntas são longas, indicando que questionário não é o melhor instrumento.</t>
  </si>
  <si>
    <t xml:space="preserve"> Os textos produzidos estão muito bons</t>
  </si>
  <si>
    <t xml:space="preserve">A ordem das atividades parece boa, com exceção da aula 4 que deveria, na minha opinião, ser a aula 5 para formar um bloco com a aula 6 sobre análise de risco. </t>
  </si>
  <si>
    <t>O bloco das aulas 4, 6, 7 e 8 mostra que a SD foco bem a questão do risco. Creio que o material ;e muito bom, mas deveria haver uma maior diversidade das atividades para aproveitar a riqueza do material.</t>
  </si>
  <si>
    <t>Forma</t>
  </si>
  <si>
    <t>Não fica clara a estreitar do curso. Se a parte dos alunos está na área principal da plataforma ou se está nos anexos. Mistura-se instruções para o professor e a parte especifica dos alunos.</t>
  </si>
  <si>
    <t>A organização da SD ficou prejudicada pela opção do grupo de colocar as orientações do professor com maior destaque e optar em colocar a parte datas alunos na forma de anexos. Isto gerou perda de organicidade.</t>
  </si>
  <si>
    <t>Houve uso limitado das possibilidades de atividades que a plataforma oferece. Em particular, vídeos e imagens não foram usados.</t>
  </si>
  <si>
    <t>Nota Individual SD</t>
  </si>
  <si>
    <t>Média</t>
  </si>
  <si>
    <t>Nota Final</t>
  </si>
  <si>
    <t>Média Final SD (70%)</t>
  </si>
  <si>
    <t>Nota Trabalhos (30%)</t>
  </si>
  <si>
    <t>Resenha 2*</t>
  </si>
  <si>
    <t>Frequência Trabalhos</t>
  </si>
  <si>
    <t>* A resenha 2 só valeu nota, não teve presença</t>
  </si>
  <si>
    <t>Atividade Entregue dentro do prazo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</si>
</sst>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2"/>
      <color theme="1"/>
      <name val="Calibri"/>
      <family val="2"/>
      <scheme val="minor"/>
    </font>
    <font>
      <sz val="12"/>
      <color rgb="FF000000"/>
      <name val="Calibri"/>
      <family val="2"/>
    </font>
    <font>
      <b/>
      <sz val="18"/>
      <color rgb="FFFFFFFF"/>
      <name val="Calibri"/>
      <family val="2"/>
    </font>
    <font>
      <sz val="12"/>
      <color rgb="FF000000"/>
      <name val="Times New Roman"/>
      <family val="1"/>
    </font>
    <font>
      <sz val="12"/>
      <color theme="1"/>
      <name val="Times New Roman"/>
      <family val="1"/>
    </font>
    <font>
      <sz val="7"/>
      <color rgb="FF000000"/>
      <name val="Times New Roman"/>
      <family val="1"/>
    </font>
    <font>
      <sz val="12"/>
      <color rgb="FF000000"/>
      <name val="Calibri"/>
      <family val="2"/>
      <scheme val="minor"/>
    </font>
    <font>
      <b/>
      <sz val="12"/>
      <name val="Arial"/>
      <family val="2"/>
    </font>
    <font>
      <sz val="12"/>
      <name val="Arial"/>
      <family val="2"/>
    </font>
    <font>
      <sz val="12"/>
      <color theme="1"/>
      <name val="Arial"/>
      <family val="2"/>
    </font>
    <font>
      <sz val="12"/>
      <color rgb="FF000000"/>
      <name val="Times Roman"/>
    </font>
    <font>
      <b/>
      <sz val="14"/>
      <color rgb="FF000000"/>
      <name val="Calibri"/>
      <family val="2"/>
      <scheme val="minor"/>
    </font>
  </fonts>
  <fills count="6">
    <fill>
      <patternFill patternType="none"/>
    </fill>
    <fill>
      <patternFill patternType="gray125"/>
    </fill>
    <fill>
      <patternFill patternType="solid">
        <fgColor rgb="FF5B9BD5"/>
        <bgColor indexed="64"/>
      </patternFill>
    </fill>
    <fill>
      <patternFill patternType="solid">
        <fgColor rgb="FFD0DDEF"/>
        <bgColor indexed="64"/>
      </patternFill>
    </fill>
    <fill>
      <patternFill patternType="solid">
        <fgColor rgb="FFE9EEF7"/>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34">
    <xf numFmtId="0" fontId="0" fillId="0" borderId="0" xfId="0"/>
    <xf numFmtId="0" fontId="2" fillId="2" borderId="0" xfId="0" applyFont="1" applyFill="1" applyAlignment="1">
      <alignment horizontal="center" vertical="center" wrapText="1"/>
    </xf>
    <xf numFmtId="0" fontId="1" fillId="2" borderId="0" xfId="0" applyFont="1" applyFill="1" applyAlignment="1">
      <alignment vertical="center" wrapText="1"/>
    </xf>
    <xf numFmtId="0" fontId="4" fillId="3" borderId="0" xfId="0" applyFont="1" applyFill="1" applyAlignment="1">
      <alignment vertical="center" wrapText="1"/>
    </xf>
    <xf numFmtId="0" fontId="1" fillId="2" borderId="0" xfId="0" applyFont="1" applyFill="1" applyAlignment="1">
      <alignment horizontal="left" vertical="center" wrapText="1" indent="4"/>
    </xf>
    <xf numFmtId="0" fontId="3" fillId="4"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4" borderId="0" xfId="0" applyFont="1" applyFill="1" applyAlignment="1">
      <alignment horizontal="center" vertical="center" wrapText="1"/>
    </xf>
    <xf numFmtId="0" fontId="0" fillId="0" borderId="0" xfId="0" applyAlignment="1">
      <alignment vertical="center"/>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2" fillId="2" borderId="0" xfId="0" applyFont="1" applyFill="1" applyAlignment="1">
      <alignment horizontal="center" vertical="center" wrapText="1"/>
    </xf>
    <xf numFmtId="0" fontId="7" fillId="0" borderId="0" xfId="0" applyFont="1"/>
    <xf numFmtId="0" fontId="8" fillId="0" borderId="0" xfId="0" applyFont="1"/>
    <xf numFmtId="0" fontId="8" fillId="0" borderId="0" xfId="0" applyFont="1" applyFill="1"/>
    <xf numFmtId="0" fontId="9" fillId="0" borderId="0" xfId="0" applyFont="1" applyFill="1"/>
    <xf numFmtId="0" fontId="9" fillId="0" borderId="0" xfId="0" applyFont="1"/>
    <xf numFmtId="0" fontId="1" fillId="0" borderId="0" xfId="0" applyFont="1" applyFill="1" applyAlignment="1">
      <alignment horizontal="left" vertical="center" wrapText="1" indent="4"/>
    </xf>
    <xf numFmtId="0" fontId="10" fillId="4" borderId="0" xfId="0" applyFont="1" applyFill="1" applyAlignment="1">
      <alignment horizontal="center" vertical="center" wrapText="1"/>
    </xf>
    <xf numFmtId="0" fontId="10" fillId="3" borderId="0" xfId="0" applyFont="1" applyFill="1" applyAlignment="1">
      <alignment horizontal="center" vertical="center" wrapText="1"/>
    </xf>
    <xf numFmtId="0" fontId="11" fillId="0" borderId="0" xfId="0" applyFont="1" applyAlignment="1">
      <alignment vertical="center"/>
    </xf>
    <xf numFmtId="0" fontId="4" fillId="0" borderId="0" xfId="0" applyFont="1"/>
    <xf numFmtId="49" fontId="7" fillId="0" borderId="0" xfId="0" applyNumberFormat="1" applyFont="1"/>
    <xf numFmtId="49" fontId="8" fillId="0" borderId="0" xfId="0" applyNumberFormat="1" applyFont="1"/>
    <xf numFmtId="49" fontId="9" fillId="0" borderId="0" xfId="0" applyNumberFormat="1" applyFont="1"/>
    <xf numFmtId="164" fontId="0" fillId="0" borderId="0" xfId="0" applyNumberFormat="1"/>
    <xf numFmtId="0" fontId="8" fillId="5" borderId="0" xfId="0" applyFont="1" applyFill="1"/>
    <xf numFmtId="0" fontId="9" fillId="5" borderId="0" xfId="0" applyFont="1" applyFill="1"/>
    <xf numFmtId="49" fontId="9" fillId="5" borderId="0" xfId="0" applyNumberFormat="1" applyFont="1" applyFill="1"/>
    <xf numFmtId="10" fontId="0" fillId="0" borderId="0" xfId="0" applyNumberFormat="1"/>
    <xf numFmtId="0" fontId="2" fillId="2" borderId="0" xfId="0" applyFont="1" applyFill="1" applyAlignment="1">
      <alignment horizontal="center"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F5761-5401-5749-9344-B7513D3F6C89}">
  <dimension ref="A1:Q39"/>
  <sheetViews>
    <sheetView tabSelected="1" zoomScale="80" zoomScaleNormal="80" workbookViewId="0">
      <selection activeCell="Q19" sqref="Q19"/>
    </sheetView>
  </sheetViews>
  <sheetFormatPr baseColWidth="10" defaultRowHeight="16"/>
  <cols>
    <col min="1" max="1" width="17.1640625" style="26" customWidth="1"/>
    <col min="2" max="2" width="36.5" style="18" customWidth="1"/>
    <col min="3" max="3" width="11.83203125" style="18" customWidth="1"/>
    <col min="4" max="4" width="18" style="18" bestFit="1" customWidth="1"/>
    <col min="5" max="5" width="23" style="18" customWidth="1"/>
    <col min="6" max="6" width="26.33203125" style="18" bestFit="1" customWidth="1"/>
    <col min="7" max="7" width="10.83203125" style="18"/>
    <col min="10" max="10" width="18.6640625" style="18" bestFit="1" customWidth="1"/>
    <col min="12" max="12" width="21.6640625" bestFit="1" customWidth="1"/>
  </cols>
  <sheetData>
    <row r="1" spans="1:17">
      <c r="A1" s="24" t="s">
        <v>61</v>
      </c>
      <c r="B1" s="14" t="s">
        <v>81</v>
      </c>
      <c r="C1" s="14" t="s">
        <v>116</v>
      </c>
      <c r="D1" s="14" t="s">
        <v>117</v>
      </c>
      <c r="E1" s="14" t="s">
        <v>118</v>
      </c>
      <c r="F1" s="14" t="s">
        <v>120</v>
      </c>
      <c r="G1" s="14" t="s">
        <v>171</v>
      </c>
      <c r="I1" s="14" t="s">
        <v>130</v>
      </c>
      <c r="J1" s="14" t="s">
        <v>166</v>
      </c>
      <c r="L1" s="14" t="s">
        <v>169</v>
      </c>
      <c r="M1" s="14" t="s">
        <v>170</v>
      </c>
      <c r="O1" s="14" t="s">
        <v>168</v>
      </c>
      <c r="Q1" s="14" t="s">
        <v>172</v>
      </c>
    </row>
    <row r="2" spans="1:17">
      <c r="A2" s="25" t="s">
        <v>0</v>
      </c>
      <c r="B2" s="15" t="s">
        <v>82</v>
      </c>
      <c r="C2" s="28">
        <v>1</v>
      </c>
      <c r="D2" s="28">
        <v>1</v>
      </c>
      <c r="E2" s="28">
        <v>0.5</v>
      </c>
      <c r="F2" s="29">
        <v>0.5</v>
      </c>
      <c r="G2" s="18">
        <v>1</v>
      </c>
      <c r="I2">
        <v>8</v>
      </c>
      <c r="J2" s="18">
        <v>7</v>
      </c>
      <c r="L2" s="27">
        <f>ROUND(AVERAGE(I2:J2)*0.7,1)</f>
        <v>5.3</v>
      </c>
      <c r="M2" s="27">
        <f>ROUND(AVERAGE(F2,C2,D2,G2)*3,1)</f>
        <v>2.6</v>
      </c>
      <c r="O2" s="27">
        <f>SUM(L2:M2)</f>
        <v>7.9</v>
      </c>
      <c r="Q2" s="31">
        <f>4/4</f>
        <v>1</v>
      </c>
    </row>
    <row r="3" spans="1:17">
      <c r="A3" s="25" t="s">
        <v>1</v>
      </c>
      <c r="B3" s="15" t="s">
        <v>83</v>
      </c>
      <c r="C3" s="29">
        <v>0.5</v>
      </c>
      <c r="D3" s="28">
        <v>1</v>
      </c>
      <c r="E3" s="28">
        <v>1</v>
      </c>
      <c r="F3" s="29">
        <v>1</v>
      </c>
      <c r="G3" s="15">
        <v>1</v>
      </c>
      <c r="I3" s="15">
        <v>7</v>
      </c>
      <c r="J3" s="18">
        <v>7.5</v>
      </c>
      <c r="L3" s="27">
        <f t="shared" ref="L3:L34" si="0">ROUND(AVERAGE(I3:J3)*0.7,1)</f>
        <v>5.0999999999999996</v>
      </c>
      <c r="M3" s="27">
        <f>ROUND(AVERAGE(D3:G3)*3,1)</f>
        <v>3</v>
      </c>
      <c r="O3" s="27">
        <f t="shared" ref="O3:O34" si="1">SUM(L3:M3)</f>
        <v>8.1</v>
      </c>
      <c r="Q3" s="31">
        <f>4/4</f>
        <v>1</v>
      </c>
    </row>
    <row r="4" spans="1:17">
      <c r="A4" s="25" t="s">
        <v>2</v>
      </c>
      <c r="B4" s="15" t="s">
        <v>84</v>
      </c>
      <c r="C4" s="29">
        <v>0.5</v>
      </c>
      <c r="D4" s="28">
        <v>1</v>
      </c>
      <c r="E4" s="28">
        <v>1</v>
      </c>
      <c r="F4" s="18" t="s">
        <v>115</v>
      </c>
      <c r="G4" s="15" t="s">
        <v>115</v>
      </c>
      <c r="I4">
        <v>8</v>
      </c>
      <c r="J4" s="18">
        <v>9.5</v>
      </c>
      <c r="L4" s="27">
        <f t="shared" si="0"/>
        <v>6.1</v>
      </c>
      <c r="M4" s="27">
        <f>ROUND(SUM(C4:E4)/4*3,1)</f>
        <v>1.9</v>
      </c>
      <c r="O4" s="27">
        <f t="shared" si="1"/>
        <v>8</v>
      </c>
      <c r="Q4" s="31">
        <f>3/4</f>
        <v>0.75</v>
      </c>
    </row>
    <row r="5" spans="1:17">
      <c r="A5" s="25" t="s">
        <v>3</v>
      </c>
      <c r="B5" s="15" t="s">
        <v>85</v>
      </c>
      <c r="C5" s="29">
        <v>0.5</v>
      </c>
      <c r="D5" s="28">
        <v>1</v>
      </c>
      <c r="E5" s="28">
        <v>0.5</v>
      </c>
      <c r="F5" s="29">
        <v>0.5</v>
      </c>
      <c r="G5" s="15" t="s">
        <v>115</v>
      </c>
      <c r="I5" s="15">
        <v>8</v>
      </c>
      <c r="J5" s="15">
        <v>8</v>
      </c>
      <c r="L5" s="27">
        <f t="shared" si="0"/>
        <v>5.6</v>
      </c>
      <c r="M5" s="27">
        <f>ROUND(AVERAGE(C5:F5)*3,1)</f>
        <v>1.9</v>
      </c>
      <c r="O5" s="27">
        <f t="shared" si="1"/>
        <v>7.5</v>
      </c>
      <c r="Q5" s="31">
        <f>4/4</f>
        <v>1</v>
      </c>
    </row>
    <row r="6" spans="1:17">
      <c r="A6" s="25" t="s">
        <v>4</v>
      </c>
      <c r="B6" s="15" t="s">
        <v>86</v>
      </c>
      <c r="C6" s="16" t="s">
        <v>115</v>
      </c>
      <c r="D6" s="16" t="s">
        <v>115</v>
      </c>
      <c r="E6" s="15">
        <v>0</v>
      </c>
      <c r="F6" s="18" t="s">
        <v>115</v>
      </c>
      <c r="G6" s="15" t="s">
        <v>115</v>
      </c>
      <c r="I6">
        <v>8</v>
      </c>
      <c r="J6" s="18">
        <v>7</v>
      </c>
      <c r="L6" s="27">
        <f t="shared" si="0"/>
        <v>5.3</v>
      </c>
      <c r="M6" s="27">
        <v>0</v>
      </c>
      <c r="O6" s="27">
        <f t="shared" si="1"/>
        <v>5.3</v>
      </c>
      <c r="Q6" s="31">
        <f>0/4</f>
        <v>0</v>
      </c>
    </row>
    <row r="7" spans="1:17">
      <c r="A7" s="25" t="s">
        <v>5</v>
      </c>
      <c r="B7" s="15" t="s">
        <v>87</v>
      </c>
      <c r="C7" s="29">
        <v>0</v>
      </c>
      <c r="D7" s="16" t="s">
        <v>115</v>
      </c>
      <c r="E7" s="16">
        <v>1</v>
      </c>
      <c r="F7" s="18" t="s">
        <v>115</v>
      </c>
      <c r="G7" s="18">
        <v>1</v>
      </c>
      <c r="I7" s="15">
        <v>7</v>
      </c>
      <c r="J7" s="18">
        <v>9.5</v>
      </c>
      <c r="L7" s="27">
        <f t="shared" si="0"/>
        <v>5.8</v>
      </c>
      <c r="M7" s="27">
        <f>ROUND(SUM(E7,G7)/4*3,1)</f>
        <v>1.5</v>
      </c>
      <c r="O7" s="27">
        <f t="shared" si="1"/>
        <v>7.3</v>
      </c>
      <c r="Q7" s="31">
        <f>1/4</f>
        <v>0.25</v>
      </c>
    </row>
    <row r="8" spans="1:17">
      <c r="A8" s="25" t="s">
        <v>6</v>
      </c>
      <c r="B8" s="15" t="s">
        <v>88</v>
      </c>
      <c r="C8" s="29">
        <v>0.5</v>
      </c>
      <c r="D8" s="28">
        <v>1</v>
      </c>
      <c r="E8" s="28">
        <v>0.5</v>
      </c>
      <c r="F8" s="29">
        <v>0.5</v>
      </c>
      <c r="G8" s="18">
        <v>0.5</v>
      </c>
      <c r="I8">
        <v>7</v>
      </c>
      <c r="J8" s="18">
        <v>9.5</v>
      </c>
      <c r="L8" s="27">
        <f t="shared" si="0"/>
        <v>5.8</v>
      </c>
      <c r="M8" s="27">
        <f>ROUND(AVERAGE(D8:G8)*3,1)</f>
        <v>1.9</v>
      </c>
      <c r="O8" s="27">
        <f t="shared" si="1"/>
        <v>7.6999999999999993</v>
      </c>
      <c r="Q8" s="31">
        <f>4/4</f>
        <v>1</v>
      </c>
    </row>
    <row r="9" spans="1:17">
      <c r="A9" s="25" t="s">
        <v>7</v>
      </c>
      <c r="B9" s="15" t="s">
        <v>89</v>
      </c>
      <c r="C9" s="29">
        <v>0</v>
      </c>
      <c r="D9" s="28">
        <v>1</v>
      </c>
      <c r="E9" s="28">
        <v>0.5</v>
      </c>
      <c r="F9" s="29">
        <v>0.5</v>
      </c>
      <c r="G9" s="15" t="s">
        <v>115</v>
      </c>
      <c r="I9" s="15">
        <v>8</v>
      </c>
      <c r="J9" s="15">
        <v>5.5</v>
      </c>
      <c r="L9" s="27">
        <f t="shared" si="0"/>
        <v>4.7</v>
      </c>
      <c r="M9" s="27">
        <f>ROUND(AVERAGE(C9:F9)*3,1)</f>
        <v>1.5</v>
      </c>
      <c r="O9" s="27">
        <f t="shared" si="1"/>
        <v>6.2</v>
      </c>
      <c r="Q9" s="31">
        <f>4/4</f>
        <v>1</v>
      </c>
    </row>
    <row r="10" spans="1:17">
      <c r="A10" s="25" t="s">
        <v>8</v>
      </c>
      <c r="B10" s="15" t="s">
        <v>90</v>
      </c>
      <c r="C10" s="16" t="s">
        <v>115</v>
      </c>
      <c r="D10" s="28">
        <v>1</v>
      </c>
      <c r="E10" s="15">
        <v>0.5</v>
      </c>
      <c r="F10" s="29">
        <v>0.5</v>
      </c>
      <c r="G10" s="15" t="s">
        <v>115</v>
      </c>
      <c r="I10" s="15">
        <v>7</v>
      </c>
      <c r="J10" s="18">
        <v>6</v>
      </c>
      <c r="L10" s="27">
        <f t="shared" si="0"/>
        <v>4.5999999999999996</v>
      </c>
      <c r="M10" s="27">
        <f>ROUND(SUM(D10:F10)/4*3,1)</f>
        <v>1.5</v>
      </c>
      <c r="O10" s="27">
        <f t="shared" si="1"/>
        <v>6.1</v>
      </c>
      <c r="Q10" s="31">
        <f>2/4</f>
        <v>0.5</v>
      </c>
    </row>
    <row r="11" spans="1:17">
      <c r="A11" s="25" t="s">
        <v>9</v>
      </c>
      <c r="B11" s="15" t="s">
        <v>91</v>
      </c>
      <c r="C11" s="29">
        <v>0.5</v>
      </c>
      <c r="D11" s="28">
        <v>1</v>
      </c>
      <c r="E11" s="28">
        <v>0.5</v>
      </c>
      <c r="F11" s="29">
        <v>0.5</v>
      </c>
      <c r="G11" s="15" t="s">
        <v>115</v>
      </c>
      <c r="I11" s="15">
        <v>7</v>
      </c>
      <c r="J11" s="18">
        <v>6</v>
      </c>
      <c r="L11" s="27">
        <f t="shared" si="0"/>
        <v>4.5999999999999996</v>
      </c>
      <c r="M11" s="27">
        <f>ROUND(AVERAGE(C11:F11)*3,1)</f>
        <v>1.9</v>
      </c>
      <c r="O11" s="27">
        <f t="shared" si="1"/>
        <v>6.5</v>
      </c>
      <c r="Q11" s="31">
        <f>4/4</f>
        <v>1</v>
      </c>
    </row>
    <row r="12" spans="1:17">
      <c r="A12" s="25" t="s">
        <v>10</v>
      </c>
      <c r="B12" s="15" t="s">
        <v>92</v>
      </c>
      <c r="C12" s="29">
        <v>0.5</v>
      </c>
      <c r="D12" s="28">
        <v>1</v>
      </c>
      <c r="E12" s="28">
        <v>0.5</v>
      </c>
      <c r="F12" s="29">
        <v>1</v>
      </c>
      <c r="G12" s="18">
        <v>0.5</v>
      </c>
      <c r="I12" s="15">
        <v>7</v>
      </c>
      <c r="J12" s="18">
        <v>8.5</v>
      </c>
      <c r="L12" s="27">
        <f t="shared" si="0"/>
        <v>5.4</v>
      </c>
      <c r="M12" s="27">
        <f>ROUND(AVERAGE(D12:G12)*3,1)</f>
        <v>2.2999999999999998</v>
      </c>
      <c r="O12" s="27">
        <f t="shared" si="1"/>
        <v>7.7</v>
      </c>
      <c r="Q12" s="31">
        <f>4/4</f>
        <v>1</v>
      </c>
    </row>
    <row r="13" spans="1:17">
      <c r="A13" s="25" t="s">
        <v>11</v>
      </c>
      <c r="B13" s="15" t="s">
        <v>93</v>
      </c>
      <c r="C13" s="16" t="s">
        <v>115</v>
      </c>
      <c r="D13" s="16" t="s">
        <v>115</v>
      </c>
      <c r="E13" s="28">
        <v>0.5</v>
      </c>
      <c r="F13" s="29">
        <v>0.5</v>
      </c>
      <c r="G13" s="15" t="s">
        <v>115</v>
      </c>
      <c r="I13">
        <v>8</v>
      </c>
      <c r="J13" s="15">
        <v>4</v>
      </c>
      <c r="L13" s="27">
        <f t="shared" si="0"/>
        <v>4.2</v>
      </c>
      <c r="M13" s="27">
        <f>ROUND(SUM(E13:F13)/4*3,1)</f>
        <v>0.8</v>
      </c>
      <c r="O13" s="27">
        <f t="shared" si="1"/>
        <v>5</v>
      </c>
      <c r="Q13" s="31">
        <f>2/4</f>
        <v>0.5</v>
      </c>
    </row>
    <row r="14" spans="1:17">
      <c r="A14" s="25" t="s">
        <v>12</v>
      </c>
      <c r="B14" s="15" t="s">
        <v>94</v>
      </c>
      <c r="C14" s="17">
        <v>0.5</v>
      </c>
      <c r="D14" s="16" t="s">
        <v>115</v>
      </c>
      <c r="E14" s="28">
        <v>1</v>
      </c>
      <c r="F14" s="29">
        <v>0.5</v>
      </c>
      <c r="G14" s="18">
        <v>0.5</v>
      </c>
      <c r="I14" s="15">
        <v>7</v>
      </c>
      <c r="J14" s="18">
        <v>8</v>
      </c>
      <c r="L14" s="27">
        <f t="shared" si="0"/>
        <v>5.3</v>
      </c>
      <c r="M14" s="27">
        <f>ROUND(AVERAGE(C14,E14:G14)*3,1)</f>
        <v>1.9</v>
      </c>
      <c r="O14" s="27">
        <f t="shared" si="1"/>
        <v>7.1999999999999993</v>
      </c>
      <c r="Q14" s="31">
        <f>2/4</f>
        <v>0.5</v>
      </c>
    </row>
    <row r="15" spans="1:17">
      <c r="A15" s="25" t="s">
        <v>13</v>
      </c>
      <c r="B15" s="15" t="s">
        <v>95</v>
      </c>
      <c r="C15" s="16" t="s">
        <v>115</v>
      </c>
      <c r="D15" s="28">
        <v>1</v>
      </c>
      <c r="E15" s="28">
        <v>1</v>
      </c>
      <c r="F15" s="29">
        <v>1</v>
      </c>
      <c r="G15" s="15" t="s">
        <v>115</v>
      </c>
      <c r="I15" s="15">
        <v>8</v>
      </c>
      <c r="J15" s="18">
        <v>5.5</v>
      </c>
      <c r="L15" s="27">
        <f t="shared" si="0"/>
        <v>4.7</v>
      </c>
      <c r="M15" s="27">
        <f>ROUND(AVERAGE(D15:F15,0)*3,1)</f>
        <v>2.2999999999999998</v>
      </c>
      <c r="O15" s="27">
        <f t="shared" si="1"/>
        <v>7</v>
      </c>
      <c r="Q15" s="31">
        <f>3/4</f>
        <v>0.75</v>
      </c>
    </row>
    <row r="16" spans="1:17">
      <c r="A16" s="25" t="s">
        <v>14</v>
      </c>
      <c r="B16" s="15" t="s">
        <v>96</v>
      </c>
      <c r="C16" s="28">
        <v>1</v>
      </c>
      <c r="D16" s="28">
        <v>1</v>
      </c>
      <c r="E16" s="28">
        <v>1</v>
      </c>
      <c r="F16" s="29">
        <v>0.5</v>
      </c>
      <c r="G16" s="15" t="s">
        <v>115</v>
      </c>
      <c r="I16" s="15">
        <v>7</v>
      </c>
      <c r="J16" s="18">
        <v>8</v>
      </c>
      <c r="L16" s="27">
        <f t="shared" si="0"/>
        <v>5.3</v>
      </c>
      <c r="M16" s="27">
        <f>ROUND(AVERAGE(C16:F16)*3,1)</f>
        <v>2.6</v>
      </c>
      <c r="O16" s="27">
        <f t="shared" si="1"/>
        <v>7.9</v>
      </c>
      <c r="Q16" s="31">
        <f>4/4</f>
        <v>1</v>
      </c>
    </row>
    <row r="17" spans="1:17">
      <c r="A17" s="25" t="s">
        <v>15</v>
      </c>
      <c r="B17" s="15" t="s">
        <v>97</v>
      </c>
      <c r="C17" s="16" t="s">
        <v>115</v>
      </c>
      <c r="D17" s="28">
        <v>1</v>
      </c>
      <c r="E17" s="28">
        <v>0.5</v>
      </c>
      <c r="F17" s="29">
        <v>0.5</v>
      </c>
      <c r="G17" s="15">
        <v>1</v>
      </c>
      <c r="I17" s="15">
        <v>8</v>
      </c>
      <c r="J17" s="18">
        <v>10</v>
      </c>
      <c r="L17" s="27">
        <f t="shared" si="0"/>
        <v>6.3</v>
      </c>
      <c r="M17" s="27">
        <f>ROUND(AVERAGE(D17:G17)*3,1)</f>
        <v>2.2999999999999998</v>
      </c>
      <c r="O17" s="27">
        <f t="shared" si="1"/>
        <v>8.6</v>
      </c>
      <c r="Q17" s="31">
        <f>3/4</f>
        <v>0.75</v>
      </c>
    </row>
    <row r="18" spans="1:17">
      <c r="A18" s="25">
        <v>5750027</v>
      </c>
      <c r="B18" s="15" t="s">
        <v>98</v>
      </c>
      <c r="C18" s="16" t="s">
        <v>115</v>
      </c>
      <c r="D18" s="28">
        <v>1</v>
      </c>
      <c r="E18" s="28" t="s">
        <v>119</v>
      </c>
      <c r="F18" s="18" t="s">
        <v>115</v>
      </c>
      <c r="G18" s="15" t="s">
        <v>115</v>
      </c>
      <c r="I18" s="15">
        <v>8</v>
      </c>
      <c r="J18" s="18">
        <v>8</v>
      </c>
      <c r="L18" s="27">
        <f t="shared" si="0"/>
        <v>5.6</v>
      </c>
      <c r="M18" s="27">
        <f>ROUND(AVERAGE(D18,0,0,0)*3,1)</f>
        <v>0.8</v>
      </c>
      <c r="O18" s="27">
        <f t="shared" si="1"/>
        <v>6.3999999999999995</v>
      </c>
      <c r="Q18" s="31">
        <f>2/4</f>
        <v>0.5</v>
      </c>
    </row>
    <row r="19" spans="1:17">
      <c r="A19" s="25">
        <v>11223080</v>
      </c>
      <c r="B19" s="15" t="s">
        <v>99</v>
      </c>
      <c r="C19" s="29">
        <v>0.5</v>
      </c>
      <c r="D19" s="28">
        <v>1</v>
      </c>
      <c r="E19" s="28">
        <v>1</v>
      </c>
      <c r="F19" s="29">
        <v>1</v>
      </c>
      <c r="G19" s="18">
        <v>1</v>
      </c>
      <c r="I19" s="15">
        <v>8</v>
      </c>
      <c r="J19" s="18">
        <v>9</v>
      </c>
      <c r="L19" s="27">
        <f t="shared" si="0"/>
        <v>6</v>
      </c>
      <c r="M19" s="27">
        <f>ROUND(AVERAGE(D19:G19)*3,1)</f>
        <v>3</v>
      </c>
      <c r="O19" s="27">
        <f t="shared" si="1"/>
        <v>9</v>
      </c>
      <c r="Q19" s="31">
        <f>4/4</f>
        <v>1</v>
      </c>
    </row>
    <row r="20" spans="1:17">
      <c r="A20" s="25" t="s">
        <v>16</v>
      </c>
      <c r="B20" s="15" t="s">
        <v>100</v>
      </c>
      <c r="C20" s="29">
        <v>1</v>
      </c>
      <c r="D20" s="28">
        <v>1</v>
      </c>
      <c r="E20" s="28">
        <v>1</v>
      </c>
      <c r="F20" s="29">
        <v>1</v>
      </c>
      <c r="G20" s="18">
        <v>0.5</v>
      </c>
      <c r="I20">
        <v>7</v>
      </c>
      <c r="J20" s="18">
        <v>7.5</v>
      </c>
      <c r="L20" s="27">
        <f t="shared" si="0"/>
        <v>5.0999999999999996</v>
      </c>
      <c r="M20" s="27">
        <f>ROUND(AVERAGE(C20:F20)*3,1)</f>
        <v>3</v>
      </c>
      <c r="O20" s="27">
        <f t="shared" si="1"/>
        <v>8.1</v>
      </c>
      <c r="Q20" s="31">
        <f>4/4</f>
        <v>1</v>
      </c>
    </row>
    <row r="21" spans="1:17">
      <c r="A21" s="25" t="s">
        <v>17</v>
      </c>
      <c r="B21" s="15" t="s">
        <v>101</v>
      </c>
      <c r="C21" s="29">
        <v>0.5</v>
      </c>
      <c r="D21" s="28">
        <v>1</v>
      </c>
      <c r="E21" s="15" t="s">
        <v>115</v>
      </c>
      <c r="F21" s="18" t="s">
        <v>115</v>
      </c>
      <c r="G21" s="18">
        <v>1</v>
      </c>
      <c r="I21">
        <v>8</v>
      </c>
      <c r="J21" s="15">
        <v>5.5</v>
      </c>
      <c r="L21" s="27">
        <f t="shared" si="0"/>
        <v>4.7</v>
      </c>
      <c r="M21" s="27">
        <f>ROUND(AVERAGE(C21:D21,G21,0)*3,1)</f>
        <v>1.9</v>
      </c>
      <c r="O21" s="27">
        <f t="shared" si="1"/>
        <v>6.6</v>
      </c>
      <c r="Q21" s="31">
        <f>2/4</f>
        <v>0.5</v>
      </c>
    </row>
    <row r="22" spans="1:17">
      <c r="A22" s="25">
        <v>7664150</v>
      </c>
      <c r="B22" s="15" t="s">
        <v>102</v>
      </c>
      <c r="C22" s="29">
        <v>0</v>
      </c>
      <c r="D22" s="28">
        <v>1</v>
      </c>
      <c r="E22" s="28">
        <v>1</v>
      </c>
      <c r="F22" s="29">
        <v>0.5</v>
      </c>
      <c r="G22" s="15">
        <v>0.5</v>
      </c>
      <c r="I22" s="15">
        <v>8</v>
      </c>
      <c r="J22" s="18">
        <v>9</v>
      </c>
      <c r="L22" s="27">
        <f t="shared" si="0"/>
        <v>6</v>
      </c>
      <c r="M22" s="27">
        <f>ROUND(AVERAGE(D22:G22)*3,1)</f>
        <v>2.2999999999999998</v>
      </c>
      <c r="O22" s="27">
        <f t="shared" si="1"/>
        <v>8.3000000000000007</v>
      </c>
      <c r="Q22" s="31">
        <f>4/4</f>
        <v>1</v>
      </c>
    </row>
    <row r="23" spans="1:17">
      <c r="A23" s="25">
        <v>9879744</v>
      </c>
      <c r="B23" s="15" t="s">
        <v>103</v>
      </c>
      <c r="C23" s="16" t="s">
        <v>115</v>
      </c>
      <c r="D23" s="28">
        <v>1</v>
      </c>
      <c r="E23" s="15">
        <v>0.5</v>
      </c>
      <c r="F23" s="29">
        <v>0.5</v>
      </c>
      <c r="G23" s="15" t="s">
        <v>115</v>
      </c>
      <c r="I23" s="15">
        <v>8</v>
      </c>
      <c r="J23" s="18">
        <v>8.5</v>
      </c>
      <c r="L23" s="27">
        <f t="shared" si="0"/>
        <v>5.8</v>
      </c>
      <c r="M23" s="27">
        <f>ROUND(AVERAGE(D23:F23,0)*3,1)</f>
        <v>1.5</v>
      </c>
      <c r="O23" s="27">
        <f t="shared" si="1"/>
        <v>7.3</v>
      </c>
      <c r="Q23" s="31">
        <f>2/4</f>
        <v>0.5</v>
      </c>
    </row>
    <row r="24" spans="1:17">
      <c r="A24" s="25" t="s">
        <v>18</v>
      </c>
      <c r="B24" s="15" t="s">
        <v>104</v>
      </c>
      <c r="C24" s="29">
        <v>0.5</v>
      </c>
      <c r="D24" s="28">
        <v>1</v>
      </c>
      <c r="E24" s="28">
        <v>1</v>
      </c>
      <c r="F24" s="29">
        <v>0.5</v>
      </c>
      <c r="G24" s="18">
        <v>0.5</v>
      </c>
      <c r="I24">
        <v>7</v>
      </c>
      <c r="J24" s="18">
        <v>7</v>
      </c>
      <c r="L24" s="27">
        <f t="shared" si="0"/>
        <v>4.9000000000000004</v>
      </c>
      <c r="M24" s="27">
        <f>ROUND(AVERAGE(D24:G24)*3,1)</f>
        <v>2.2999999999999998</v>
      </c>
      <c r="O24" s="27">
        <f t="shared" si="1"/>
        <v>7.2</v>
      </c>
      <c r="Q24" s="31">
        <f>4/4</f>
        <v>1</v>
      </c>
    </row>
    <row r="25" spans="1:17">
      <c r="A25" s="25" t="s">
        <v>19</v>
      </c>
      <c r="B25" s="15" t="s">
        <v>105</v>
      </c>
      <c r="C25" s="29">
        <v>1</v>
      </c>
      <c r="D25" s="28">
        <v>1</v>
      </c>
      <c r="E25" s="28">
        <v>1</v>
      </c>
      <c r="F25" s="18">
        <v>1</v>
      </c>
      <c r="G25" s="15" t="s">
        <v>115</v>
      </c>
      <c r="I25" s="15">
        <v>8</v>
      </c>
      <c r="J25" s="18">
        <v>8.5</v>
      </c>
      <c r="L25" s="27">
        <f t="shared" si="0"/>
        <v>5.8</v>
      </c>
      <c r="M25" s="27">
        <f>ROUND(AVERAGE(C25:F25)*3,1)</f>
        <v>3</v>
      </c>
      <c r="O25" s="27">
        <f t="shared" si="1"/>
        <v>8.8000000000000007</v>
      </c>
      <c r="Q25" s="31">
        <f>3/4</f>
        <v>0.75</v>
      </c>
    </row>
    <row r="26" spans="1:17">
      <c r="A26" s="25" t="s">
        <v>20</v>
      </c>
      <c r="B26" s="15" t="s">
        <v>106</v>
      </c>
      <c r="C26" s="16" t="s">
        <v>115</v>
      </c>
      <c r="D26" s="28">
        <v>1</v>
      </c>
      <c r="E26" s="28">
        <v>1</v>
      </c>
      <c r="F26" s="29">
        <v>1</v>
      </c>
      <c r="G26" s="15" t="s">
        <v>115</v>
      </c>
      <c r="I26" s="15">
        <v>7</v>
      </c>
      <c r="J26" s="18">
        <v>6</v>
      </c>
      <c r="L26" s="27">
        <f t="shared" si="0"/>
        <v>4.5999999999999996</v>
      </c>
      <c r="M26" s="27">
        <f>ROUND(AVERAGE(D26:F26,0)*3,1)</f>
        <v>2.2999999999999998</v>
      </c>
      <c r="O26" s="27">
        <f t="shared" si="1"/>
        <v>6.8999999999999995</v>
      </c>
      <c r="Q26" s="31">
        <f>3/4</f>
        <v>0.75</v>
      </c>
    </row>
    <row r="27" spans="1:17">
      <c r="A27" s="25" t="s">
        <v>21</v>
      </c>
      <c r="B27" s="15" t="s">
        <v>107</v>
      </c>
      <c r="C27" s="16" t="s">
        <v>115</v>
      </c>
      <c r="D27" s="28">
        <v>1</v>
      </c>
      <c r="E27" s="28">
        <v>1</v>
      </c>
      <c r="F27" s="29">
        <v>1</v>
      </c>
      <c r="G27" s="18">
        <v>0.5</v>
      </c>
      <c r="I27">
        <v>7</v>
      </c>
      <c r="J27" s="18">
        <v>6.5</v>
      </c>
      <c r="L27" s="27">
        <f t="shared" si="0"/>
        <v>4.7</v>
      </c>
      <c r="M27" s="27">
        <f>ROUND(AVERAGE(D27:G27)*3,1)</f>
        <v>2.6</v>
      </c>
      <c r="O27" s="27">
        <f t="shared" si="1"/>
        <v>7.3000000000000007</v>
      </c>
      <c r="Q27" s="31">
        <f>3/4</f>
        <v>0.75</v>
      </c>
    </row>
    <row r="28" spans="1:17">
      <c r="A28" s="25">
        <v>9792946</v>
      </c>
      <c r="B28" s="15" t="s">
        <v>108</v>
      </c>
      <c r="C28" s="29">
        <v>1</v>
      </c>
      <c r="D28" s="28">
        <v>1</v>
      </c>
      <c r="E28" s="28">
        <v>1</v>
      </c>
      <c r="F28" s="18" t="s">
        <v>115</v>
      </c>
      <c r="G28" s="15" t="s">
        <v>115</v>
      </c>
      <c r="I28" s="15">
        <v>8</v>
      </c>
      <c r="J28" s="18">
        <v>9</v>
      </c>
      <c r="L28" s="27">
        <f t="shared" si="0"/>
        <v>6</v>
      </c>
      <c r="M28" s="27">
        <f>ROUND(AVERAGE(C28:E28,0)*3,1)</f>
        <v>2.2999999999999998</v>
      </c>
      <c r="O28" s="27">
        <f t="shared" si="1"/>
        <v>8.3000000000000007</v>
      </c>
      <c r="Q28" s="31">
        <f>3/4</f>
        <v>0.75</v>
      </c>
    </row>
    <row r="29" spans="1:17">
      <c r="A29" s="25" t="s">
        <v>22</v>
      </c>
      <c r="B29" s="15" t="s">
        <v>109</v>
      </c>
      <c r="C29" s="29">
        <v>0.5</v>
      </c>
      <c r="D29" s="28">
        <v>1</v>
      </c>
      <c r="E29" s="28">
        <v>1</v>
      </c>
      <c r="F29" s="29">
        <v>1</v>
      </c>
      <c r="G29" s="18">
        <v>0.5</v>
      </c>
      <c r="I29">
        <v>8</v>
      </c>
      <c r="J29" s="18">
        <v>8</v>
      </c>
      <c r="L29" s="27">
        <f t="shared" si="0"/>
        <v>5.6</v>
      </c>
      <c r="M29" s="27">
        <f>ROUND(AVERAGE(D29:G29)*3,1)</f>
        <v>2.6</v>
      </c>
      <c r="O29" s="27">
        <f t="shared" si="1"/>
        <v>8.1999999999999993</v>
      </c>
      <c r="Q29" s="31">
        <f>4/4</f>
        <v>1</v>
      </c>
    </row>
    <row r="30" spans="1:17">
      <c r="A30" s="25">
        <v>9379419</v>
      </c>
      <c r="B30" s="15" t="s">
        <v>110</v>
      </c>
      <c r="C30" s="29">
        <v>0</v>
      </c>
      <c r="D30" s="28">
        <v>1</v>
      </c>
      <c r="E30" s="28">
        <v>1</v>
      </c>
      <c r="F30" s="29">
        <v>1</v>
      </c>
      <c r="G30" s="18">
        <v>0.5</v>
      </c>
      <c r="I30" s="15">
        <v>8</v>
      </c>
      <c r="J30" s="18">
        <v>10</v>
      </c>
      <c r="L30" s="27">
        <f t="shared" si="0"/>
        <v>6.3</v>
      </c>
      <c r="M30" s="27">
        <f>ROUND(AVERAGE(D29:G29)*3,1)</f>
        <v>2.6</v>
      </c>
      <c r="O30" s="27">
        <f t="shared" si="1"/>
        <v>8.9</v>
      </c>
      <c r="Q30" s="31">
        <f>4/4</f>
        <v>1</v>
      </c>
    </row>
    <row r="31" spans="1:17">
      <c r="A31" s="25" t="s">
        <v>23</v>
      </c>
      <c r="B31" s="15" t="s">
        <v>111</v>
      </c>
      <c r="C31" s="29">
        <v>0.5</v>
      </c>
      <c r="D31" s="28">
        <v>1</v>
      </c>
      <c r="E31" s="28">
        <v>1</v>
      </c>
      <c r="F31" s="29">
        <v>1</v>
      </c>
      <c r="G31" s="18">
        <v>0.5</v>
      </c>
      <c r="I31">
        <v>8</v>
      </c>
      <c r="J31" s="18">
        <v>8.5</v>
      </c>
      <c r="L31" s="27">
        <f t="shared" si="0"/>
        <v>5.8</v>
      </c>
      <c r="M31" s="27">
        <f>ROUND(AVERAGE(D31:G31)*3,1)</f>
        <v>2.6</v>
      </c>
      <c r="O31" s="27">
        <f t="shared" si="1"/>
        <v>8.4</v>
      </c>
      <c r="Q31" s="31">
        <f>4/4</f>
        <v>1</v>
      </c>
    </row>
    <row r="32" spans="1:17">
      <c r="A32" s="25">
        <v>7155934</v>
      </c>
      <c r="B32" s="15" t="s">
        <v>112</v>
      </c>
      <c r="C32" s="29">
        <v>0.5</v>
      </c>
      <c r="D32" s="28">
        <v>1</v>
      </c>
      <c r="E32" s="28">
        <v>1</v>
      </c>
      <c r="F32" s="18" t="s">
        <v>115</v>
      </c>
      <c r="G32" s="15" t="s">
        <v>115</v>
      </c>
      <c r="I32" s="15">
        <v>8</v>
      </c>
      <c r="J32" s="18">
        <v>9</v>
      </c>
      <c r="L32" s="27">
        <f t="shared" si="0"/>
        <v>6</v>
      </c>
      <c r="M32" s="27">
        <f>ROUND(AVERAGE(C32:E32,0)*3,1)</f>
        <v>1.9</v>
      </c>
      <c r="O32" s="27">
        <f t="shared" si="1"/>
        <v>7.9</v>
      </c>
      <c r="Q32" s="31">
        <f>3/4</f>
        <v>0.75</v>
      </c>
    </row>
    <row r="33" spans="1:17">
      <c r="A33" s="25">
        <v>7990165</v>
      </c>
      <c r="B33" s="15" t="s">
        <v>113</v>
      </c>
      <c r="C33" s="29">
        <v>0.5</v>
      </c>
      <c r="D33" s="28">
        <v>1</v>
      </c>
      <c r="E33" s="15" t="s">
        <v>115</v>
      </c>
      <c r="F33" s="18" t="s">
        <v>115</v>
      </c>
      <c r="G33" s="15" t="s">
        <v>115</v>
      </c>
      <c r="I33">
        <v>8</v>
      </c>
      <c r="J33" s="18">
        <v>10</v>
      </c>
      <c r="L33" s="27">
        <f t="shared" si="0"/>
        <v>6.3</v>
      </c>
      <c r="M33" s="27">
        <f>ROUND(AVERAGE(C33:D33,0,0)*3,1)</f>
        <v>1.1000000000000001</v>
      </c>
      <c r="O33" s="27">
        <f t="shared" si="1"/>
        <v>7.4</v>
      </c>
      <c r="Q33" s="31">
        <f>2/4</f>
        <v>0.5</v>
      </c>
    </row>
    <row r="34" spans="1:17">
      <c r="A34" s="25" t="s">
        <v>24</v>
      </c>
      <c r="B34" s="15" t="s">
        <v>114</v>
      </c>
      <c r="C34" s="29">
        <v>0.5</v>
      </c>
      <c r="D34" s="28">
        <v>1</v>
      </c>
      <c r="E34" s="28">
        <v>1</v>
      </c>
      <c r="F34" s="29">
        <v>1</v>
      </c>
      <c r="G34" s="18">
        <v>0.5</v>
      </c>
      <c r="I34">
        <v>8</v>
      </c>
      <c r="J34" s="18">
        <v>9</v>
      </c>
      <c r="L34" s="27">
        <f t="shared" si="0"/>
        <v>6</v>
      </c>
      <c r="M34" s="27">
        <f>ROUND(AVERAGE(D34:G34)*3,1)</f>
        <v>2.6</v>
      </c>
      <c r="O34" s="27">
        <f t="shared" si="1"/>
        <v>8.6</v>
      </c>
      <c r="Q34" s="31">
        <f>4/4</f>
        <v>1</v>
      </c>
    </row>
    <row r="36" spans="1:17">
      <c r="A36" s="26" t="s">
        <v>173</v>
      </c>
    </row>
    <row r="37" spans="1:17">
      <c r="A37" s="30"/>
      <c r="B37" s="18" t="s">
        <v>174</v>
      </c>
      <c r="D37" s="15"/>
    </row>
    <row r="38" spans="1:17">
      <c r="D38" s="15"/>
    </row>
    <row r="39" spans="1:17">
      <c r="D39" s="15"/>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F34EC-77A1-564B-AC77-833929DE297B}">
  <dimension ref="A1:M27"/>
  <sheetViews>
    <sheetView topLeftCell="C2" zoomScale="80" zoomScaleNormal="80" workbookViewId="0">
      <selection activeCell="N8" sqref="N8"/>
    </sheetView>
  </sheetViews>
  <sheetFormatPr baseColWidth="10" defaultRowHeight="16"/>
  <cols>
    <col min="1" max="1" width="41" customWidth="1"/>
    <col min="2" max="2" width="30.33203125" customWidth="1"/>
    <col min="3" max="3" width="25.6640625" customWidth="1"/>
    <col min="5" max="5" width="15.6640625" bestFit="1" customWidth="1"/>
    <col min="6" max="6" width="26.83203125" customWidth="1"/>
    <col min="7" max="7" width="23" customWidth="1"/>
    <col min="8" max="8" width="24.33203125" customWidth="1"/>
    <col min="9" max="9" width="22.83203125" customWidth="1"/>
    <col min="10" max="10" width="21.33203125" customWidth="1"/>
    <col min="12" max="12" width="14.6640625" customWidth="1"/>
  </cols>
  <sheetData>
    <row r="1" spans="1:13" ht="50" customHeight="1">
      <c r="B1" s="32" t="s">
        <v>62</v>
      </c>
      <c r="C1" s="32"/>
      <c r="F1" s="32" t="s">
        <v>50</v>
      </c>
      <c r="G1" s="32"/>
      <c r="H1" s="32"/>
      <c r="I1" s="32"/>
      <c r="J1" s="32"/>
      <c r="K1" s="32"/>
      <c r="L1" s="32"/>
      <c r="M1" s="32"/>
    </row>
    <row r="2" spans="1:13" ht="100">
      <c r="B2" s="1" t="s">
        <v>60</v>
      </c>
      <c r="C2" s="1" t="s">
        <v>58</v>
      </c>
      <c r="F2" s="1" t="s">
        <v>55</v>
      </c>
      <c r="G2" s="1" t="s">
        <v>51</v>
      </c>
      <c r="H2" s="1" t="s">
        <v>52</v>
      </c>
      <c r="I2" s="1" t="s">
        <v>53</v>
      </c>
      <c r="J2" s="1" t="s">
        <v>54</v>
      </c>
      <c r="K2" s="1" t="s">
        <v>57</v>
      </c>
      <c r="L2" s="1" t="s">
        <v>56</v>
      </c>
      <c r="M2" s="1" t="s">
        <v>80</v>
      </c>
    </row>
    <row r="3" spans="1:13" ht="25">
      <c r="A3" s="1" t="s">
        <v>25</v>
      </c>
      <c r="B3" s="1" t="s">
        <v>26</v>
      </c>
      <c r="C3" s="1" t="s">
        <v>26</v>
      </c>
      <c r="E3" s="4">
        <v>10263611</v>
      </c>
      <c r="F3" s="1" t="s">
        <v>121</v>
      </c>
      <c r="G3" s="7">
        <v>3</v>
      </c>
      <c r="H3" s="8">
        <v>3</v>
      </c>
      <c r="I3" s="7">
        <v>4</v>
      </c>
      <c r="J3" s="8">
        <v>4</v>
      </c>
      <c r="K3" s="7">
        <v>14</v>
      </c>
      <c r="L3" s="8">
        <f>K3/20*10</f>
        <v>7</v>
      </c>
      <c r="M3" s="27">
        <f>AVERAGE(L3,$B$18)</f>
        <v>7.5</v>
      </c>
    </row>
    <row r="4" spans="1:13" ht="25">
      <c r="A4" s="2" t="s">
        <v>27</v>
      </c>
      <c r="B4" s="3"/>
      <c r="C4" s="3"/>
      <c r="E4" s="4">
        <v>10296987</v>
      </c>
      <c r="F4" s="1" t="s">
        <v>122</v>
      </c>
      <c r="G4" s="7">
        <v>3</v>
      </c>
      <c r="H4" s="8">
        <v>3</v>
      </c>
      <c r="I4" s="7">
        <v>5</v>
      </c>
      <c r="J4" s="8">
        <v>5</v>
      </c>
      <c r="K4" s="7">
        <v>16</v>
      </c>
      <c r="L4" s="8">
        <f t="shared" ref="L4:L12" si="0">K4/20*10</f>
        <v>8</v>
      </c>
      <c r="M4" s="27">
        <f t="shared" ref="M4:M12" si="1">AVERAGE(L4,$B$18)</f>
        <v>8</v>
      </c>
    </row>
    <row r="5" spans="1:13" ht="25">
      <c r="A5" s="4" t="s">
        <v>28</v>
      </c>
      <c r="B5" s="5">
        <v>5</v>
      </c>
      <c r="C5" s="8">
        <v>5</v>
      </c>
      <c r="E5" s="4" t="s">
        <v>7</v>
      </c>
      <c r="F5" s="1" t="s">
        <v>123</v>
      </c>
      <c r="G5" s="7">
        <v>2</v>
      </c>
      <c r="H5" s="8">
        <v>2</v>
      </c>
      <c r="I5" s="7">
        <v>3</v>
      </c>
      <c r="J5" s="8">
        <v>4</v>
      </c>
      <c r="K5" s="7">
        <v>11</v>
      </c>
      <c r="L5" s="8">
        <f t="shared" si="0"/>
        <v>5.5</v>
      </c>
      <c r="M5" s="27">
        <f t="shared" si="1"/>
        <v>6.75</v>
      </c>
    </row>
    <row r="6" spans="1:13" ht="25">
      <c r="A6" s="4" t="s">
        <v>29</v>
      </c>
      <c r="B6" s="6">
        <v>3</v>
      </c>
      <c r="C6" s="7">
        <v>3</v>
      </c>
      <c r="E6" s="4" t="s">
        <v>11</v>
      </c>
      <c r="F6" s="1" t="s">
        <v>124</v>
      </c>
      <c r="G6" s="7">
        <v>1</v>
      </c>
      <c r="H6" s="8">
        <v>1</v>
      </c>
      <c r="I6" s="7">
        <v>2</v>
      </c>
      <c r="J6" s="8">
        <v>4</v>
      </c>
      <c r="K6" s="7">
        <v>8</v>
      </c>
      <c r="L6" s="8">
        <f t="shared" si="0"/>
        <v>4</v>
      </c>
      <c r="M6" s="27">
        <f t="shared" si="1"/>
        <v>6</v>
      </c>
    </row>
    <row r="7" spans="1:13" ht="34">
      <c r="A7" s="4" t="s">
        <v>30</v>
      </c>
      <c r="B7" s="5">
        <v>5</v>
      </c>
      <c r="C7" s="8">
        <v>4</v>
      </c>
      <c r="E7" s="4">
        <v>9794308</v>
      </c>
      <c r="F7" s="1" t="s">
        <v>125</v>
      </c>
      <c r="G7" s="7">
        <v>1</v>
      </c>
      <c r="H7" s="8">
        <v>2</v>
      </c>
      <c r="I7" s="7">
        <v>4</v>
      </c>
      <c r="J7" s="8">
        <v>4</v>
      </c>
      <c r="K7" s="7">
        <v>11</v>
      </c>
      <c r="L7" s="8">
        <f t="shared" si="0"/>
        <v>5.5</v>
      </c>
      <c r="M7" s="27">
        <f t="shared" si="1"/>
        <v>6.75</v>
      </c>
    </row>
    <row r="8" spans="1:13" ht="34">
      <c r="A8" s="4" t="s">
        <v>31</v>
      </c>
      <c r="B8" s="6">
        <v>3</v>
      </c>
      <c r="C8" s="7">
        <v>4</v>
      </c>
      <c r="E8" s="4" t="s">
        <v>17</v>
      </c>
      <c r="F8" s="1" t="s">
        <v>131</v>
      </c>
      <c r="G8" s="7">
        <v>1</v>
      </c>
      <c r="H8" s="8">
        <v>2</v>
      </c>
      <c r="I8" s="7">
        <v>4</v>
      </c>
      <c r="J8" s="8">
        <v>4</v>
      </c>
      <c r="K8" s="7">
        <v>11</v>
      </c>
      <c r="L8" s="8">
        <f t="shared" si="0"/>
        <v>5.5</v>
      </c>
      <c r="M8" s="27">
        <f t="shared" si="1"/>
        <v>6.75</v>
      </c>
    </row>
    <row r="9" spans="1:13" ht="25">
      <c r="A9" s="4" t="s">
        <v>32</v>
      </c>
      <c r="B9" s="5">
        <v>3</v>
      </c>
      <c r="C9" s="8">
        <v>3</v>
      </c>
      <c r="E9" s="4" t="s">
        <v>19</v>
      </c>
      <c r="F9" s="1" t="s">
        <v>128</v>
      </c>
      <c r="G9" s="7">
        <v>5</v>
      </c>
      <c r="H9" s="8">
        <v>4</v>
      </c>
      <c r="I9" s="7">
        <v>4</v>
      </c>
      <c r="J9" s="8">
        <v>4</v>
      </c>
      <c r="K9" s="7">
        <v>17</v>
      </c>
      <c r="L9" s="8">
        <f t="shared" si="0"/>
        <v>8.5</v>
      </c>
      <c r="M9" s="27">
        <f t="shared" si="1"/>
        <v>8.25</v>
      </c>
    </row>
    <row r="10" spans="1:13" ht="25">
      <c r="A10" s="2" t="s">
        <v>33</v>
      </c>
      <c r="B10" s="3"/>
      <c r="C10" s="3"/>
      <c r="E10" s="4" t="s">
        <v>22</v>
      </c>
      <c r="F10" s="1" t="s">
        <v>126</v>
      </c>
      <c r="G10" s="7">
        <v>3</v>
      </c>
      <c r="H10" s="8">
        <v>3</v>
      </c>
      <c r="I10" s="7">
        <v>5</v>
      </c>
      <c r="J10" s="8">
        <v>5</v>
      </c>
      <c r="K10" s="7">
        <v>16</v>
      </c>
      <c r="L10" s="8">
        <f t="shared" si="0"/>
        <v>8</v>
      </c>
      <c r="M10" s="27">
        <f t="shared" si="1"/>
        <v>8</v>
      </c>
    </row>
    <row r="11" spans="1:13" ht="25">
      <c r="A11" s="4" t="s">
        <v>34</v>
      </c>
      <c r="B11" s="5">
        <v>5</v>
      </c>
      <c r="C11" s="8">
        <v>5</v>
      </c>
      <c r="E11" s="4" t="s">
        <v>23</v>
      </c>
      <c r="F11" s="1" t="s">
        <v>127</v>
      </c>
      <c r="G11" s="7">
        <v>4</v>
      </c>
      <c r="H11" s="8">
        <v>4</v>
      </c>
      <c r="I11" s="7">
        <v>5</v>
      </c>
      <c r="J11" s="8">
        <v>4</v>
      </c>
      <c r="K11" s="7">
        <v>17</v>
      </c>
      <c r="L11" s="8">
        <f t="shared" si="0"/>
        <v>8.5</v>
      </c>
      <c r="M11" s="27">
        <f t="shared" si="1"/>
        <v>8.25</v>
      </c>
    </row>
    <row r="12" spans="1:13" ht="25">
      <c r="A12" s="4" t="s">
        <v>35</v>
      </c>
      <c r="B12" s="6">
        <v>4</v>
      </c>
      <c r="C12" s="7">
        <v>5</v>
      </c>
      <c r="E12" s="4" t="s">
        <v>24</v>
      </c>
      <c r="F12" s="1" t="s">
        <v>129</v>
      </c>
      <c r="G12" s="7">
        <v>5</v>
      </c>
      <c r="H12" s="8">
        <v>5</v>
      </c>
      <c r="I12" s="7">
        <v>4</v>
      </c>
      <c r="J12" s="8">
        <v>4</v>
      </c>
      <c r="K12" s="7">
        <v>18</v>
      </c>
      <c r="L12" s="8">
        <f t="shared" si="0"/>
        <v>9</v>
      </c>
      <c r="M12" s="27">
        <f t="shared" si="1"/>
        <v>8.5</v>
      </c>
    </row>
    <row r="13" spans="1:13" ht="17">
      <c r="A13" s="4" t="s">
        <v>36</v>
      </c>
      <c r="B13" s="5">
        <v>4</v>
      </c>
      <c r="C13" s="8">
        <v>3</v>
      </c>
    </row>
    <row r="14" spans="1:13" ht="34">
      <c r="A14" s="4" t="s">
        <v>37</v>
      </c>
      <c r="B14" s="6">
        <v>5</v>
      </c>
      <c r="C14" s="7">
        <v>5</v>
      </c>
      <c r="F14" s="19"/>
    </row>
    <row r="15" spans="1:13" ht="17">
      <c r="A15" s="4" t="s">
        <v>38</v>
      </c>
      <c r="B15" s="5">
        <v>3</v>
      </c>
      <c r="C15" s="8">
        <v>3</v>
      </c>
    </row>
    <row r="16" spans="1:13" ht="25">
      <c r="A16" s="1" t="s">
        <v>39</v>
      </c>
      <c r="B16" s="7">
        <v>40</v>
      </c>
      <c r="C16" s="7">
        <v>40</v>
      </c>
    </row>
    <row r="17" spans="1:9" ht="25">
      <c r="A17" s="1" t="s">
        <v>40</v>
      </c>
      <c r="B17" s="1">
        <v>8</v>
      </c>
      <c r="C17" s="1">
        <v>8</v>
      </c>
    </row>
    <row r="18" spans="1:9" ht="25">
      <c r="A18" s="13" t="s">
        <v>167</v>
      </c>
      <c r="B18" s="32">
        <f>AVERAGE(B17:C17)</f>
        <v>8</v>
      </c>
      <c r="C18" s="32"/>
    </row>
    <row r="19" spans="1:9" ht="20" customHeight="1">
      <c r="A19" s="9" t="s">
        <v>41</v>
      </c>
    </row>
    <row r="20" spans="1:9" ht="57" customHeight="1">
      <c r="A20" s="33" t="s">
        <v>42</v>
      </c>
      <c r="B20" s="33"/>
      <c r="C20" s="33"/>
      <c r="D20" s="33"/>
      <c r="E20" s="33"/>
      <c r="F20" s="11"/>
      <c r="G20" s="11"/>
      <c r="H20" s="11"/>
      <c r="I20" s="11"/>
    </row>
    <row r="21" spans="1:9" ht="58" customHeight="1">
      <c r="A21" s="33" t="s">
        <v>43</v>
      </c>
      <c r="B21" s="33"/>
      <c r="C21" s="33"/>
      <c r="D21" s="33"/>
      <c r="E21" s="33"/>
      <c r="F21" s="11"/>
      <c r="G21" s="12"/>
      <c r="H21" s="12"/>
      <c r="I21" s="12"/>
    </row>
    <row r="22" spans="1:9" ht="29" customHeight="1">
      <c r="A22" s="33" t="s">
        <v>44</v>
      </c>
      <c r="B22" s="33"/>
      <c r="C22" s="33"/>
      <c r="D22" s="33"/>
      <c r="E22" s="33"/>
      <c r="F22" s="11"/>
      <c r="G22" s="12"/>
      <c r="H22" s="12"/>
      <c r="I22" s="12"/>
    </row>
    <row r="23" spans="1:9" ht="66" customHeight="1">
      <c r="A23" s="33" t="s">
        <v>45</v>
      </c>
      <c r="B23" s="33"/>
      <c r="C23" s="33"/>
      <c r="D23" s="33"/>
      <c r="E23" s="33"/>
      <c r="F23" s="11"/>
      <c r="G23" s="12"/>
      <c r="H23" s="12"/>
      <c r="I23" s="12"/>
    </row>
    <row r="24" spans="1:9">
      <c r="A24" s="10" t="s">
        <v>46</v>
      </c>
    </row>
    <row r="25" spans="1:9">
      <c r="A25" s="10" t="s">
        <v>47</v>
      </c>
    </row>
    <row r="26" spans="1:9">
      <c r="A26" s="10" t="s">
        <v>48</v>
      </c>
    </row>
    <row r="27" spans="1:9">
      <c r="A27" s="10" t="s">
        <v>49</v>
      </c>
    </row>
  </sheetData>
  <mergeCells count="7">
    <mergeCell ref="B1:C1"/>
    <mergeCell ref="F1:M1"/>
    <mergeCell ref="A20:E20"/>
    <mergeCell ref="A21:E21"/>
    <mergeCell ref="A23:E23"/>
    <mergeCell ref="A22:E22"/>
    <mergeCell ref="B18:C18"/>
  </mergeCells>
  <pageMargins left="0.511811024" right="0.511811024" top="0.78740157499999996" bottom="0.78740157499999996" header="0.31496062000000002" footer="0.31496062000000002"/>
  <pageSetup paperSize="9" scale="47" fitToWidth="0"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A76E-9D6C-404B-8852-B32FED6D6F64}">
  <dimension ref="A1:M38"/>
  <sheetViews>
    <sheetView topLeftCell="B2" zoomScale="80" zoomScaleNormal="80" workbookViewId="0">
      <selection activeCell="I13" sqref="I13"/>
    </sheetView>
  </sheetViews>
  <sheetFormatPr baseColWidth="10" defaultRowHeight="16"/>
  <cols>
    <col min="1" max="1" width="41" customWidth="1"/>
    <col min="2" max="2" width="30.33203125" customWidth="1"/>
    <col min="3" max="3" width="25.6640625" customWidth="1"/>
    <col min="5" max="5" width="15.83203125" customWidth="1"/>
    <col min="6" max="6" width="26.83203125" customWidth="1"/>
    <col min="7" max="7" width="23" customWidth="1"/>
    <col min="8" max="8" width="24.33203125" customWidth="1"/>
    <col min="9" max="9" width="22.83203125" customWidth="1"/>
    <col min="10" max="10" width="21.33203125" customWidth="1"/>
    <col min="12" max="12" width="14.6640625" customWidth="1"/>
  </cols>
  <sheetData>
    <row r="1" spans="1:13" ht="50" customHeight="1">
      <c r="B1" s="32" t="s">
        <v>62</v>
      </c>
      <c r="C1" s="32"/>
      <c r="F1" s="32" t="s">
        <v>50</v>
      </c>
      <c r="G1" s="32"/>
      <c r="H1" s="32"/>
      <c r="I1" s="32"/>
      <c r="J1" s="32"/>
      <c r="K1" s="32"/>
      <c r="L1" s="32"/>
      <c r="M1" s="32"/>
    </row>
    <row r="2" spans="1:13" ht="76" customHeight="1">
      <c r="B2" s="1" t="s">
        <v>60</v>
      </c>
      <c r="C2" s="1" t="s">
        <v>58</v>
      </c>
      <c r="F2" s="1" t="s">
        <v>55</v>
      </c>
      <c r="G2" s="1" t="s">
        <v>51</v>
      </c>
      <c r="H2" s="1" t="s">
        <v>52</v>
      </c>
      <c r="I2" s="1" t="s">
        <v>53</v>
      </c>
      <c r="J2" s="1" t="s">
        <v>54</v>
      </c>
      <c r="K2" s="1" t="s">
        <v>57</v>
      </c>
      <c r="L2" s="1" t="s">
        <v>56</v>
      </c>
      <c r="M2" s="1" t="s">
        <v>59</v>
      </c>
    </row>
    <row r="3" spans="1:13" ht="25">
      <c r="A3" s="1" t="s">
        <v>25</v>
      </c>
      <c r="B3" s="1" t="s">
        <v>26</v>
      </c>
      <c r="C3" s="1" t="s">
        <v>26</v>
      </c>
      <c r="E3" s="4" t="s">
        <v>1</v>
      </c>
      <c r="F3" s="1" t="s">
        <v>132</v>
      </c>
      <c r="G3" s="7">
        <v>3</v>
      </c>
      <c r="H3" s="8">
        <v>4</v>
      </c>
      <c r="I3" s="7">
        <v>4</v>
      </c>
      <c r="J3" s="8">
        <v>4</v>
      </c>
      <c r="K3" s="7">
        <f>SUM(G3:J3)</f>
        <v>15</v>
      </c>
      <c r="L3" s="8">
        <f>K3/20*10</f>
        <v>7.5</v>
      </c>
      <c r="M3" s="27">
        <f>AVERAGE(L3,$B$18)</f>
        <v>7.25</v>
      </c>
    </row>
    <row r="4" spans="1:13" ht="25">
      <c r="A4" s="2" t="s">
        <v>27</v>
      </c>
      <c r="B4" s="3"/>
      <c r="C4" s="3"/>
      <c r="E4" s="4">
        <v>7990248</v>
      </c>
      <c r="F4" s="1" t="s">
        <v>133</v>
      </c>
      <c r="G4" s="7">
        <v>5</v>
      </c>
      <c r="H4" s="8">
        <v>5</v>
      </c>
      <c r="I4" s="7">
        <v>5</v>
      </c>
      <c r="J4" s="8">
        <v>4</v>
      </c>
      <c r="K4" s="7">
        <f t="shared" ref="K4:K14" si="0">SUM(G4:J4)</f>
        <v>19</v>
      </c>
      <c r="L4" s="8">
        <f t="shared" ref="L4:L14" si="1">K4/20*10</f>
        <v>9.5</v>
      </c>
      <c r="M4" s="27">
        <f t="shared" ref="M4:M14" si="2">AVERAGE(L4,$B$18)</f>
        <v>8.25</v>
      </c>
    </row>
    <row r="5" spans="1:13" ht="25">
      <c r="A5" s="4" t="s">
        <v>28</v>
      </c>
      <c r="B5" s="5">
        <v>3</v>
      </c>
      <c r="C5" s="8">
        <v>4</v>
      </c>
      <c r="E5" s="4" t="s">
        <v>6</v>
      </c>
      <c r="F5" s="1" t="s">
        <v>134</v>
      </c>
      <c r="G5" s="7">
        <v>5</v>
      </c>
      <c r="H5" s="8">
        <v>5</v>
      </c>
      <c r="I5" s="7">
        <v>5</v>
      </c>
      <c r="J5" s="8">
        <v>4</v>
      </c>
      <c r="K5" s="7">
        <f t="shared" si="0"/>
        <v>19</v>
      </c>
      <c r="L5" s="8">
        <f t="shared" si="1"/>
        <v>9.5</v>
      </c>
      <c r="M5" s="27">
        <f t="shared" si="2"/>
        <v>8.25</v>
      </c>
    </row>
    <row r="6" spans="1:13" ht="25">
      <c r="A6" s="4" t="s">
        <v>29</v>
      </c>
      <c r="B6" s="6">
        <v>3</v>
      </c>
      <c r="C6" s="7">
        <v>5</v>
      </c>
      <c r="E6" s="4" t="s">
        <v>8</v>
      </c>
      <c r="F6" s="1" t="s">
        <v>135</v>
      </c>
      <c r="G6" s="7">
        <v>2</v>
      </c>
      <c r="H6" s="8">
        <v>3</v>
      </c>
      <c r="I6" s="7">
        <v>3</v>
      </c>
      <c r="J6" s="8">
        <v>4</v>
      </c>
      <c r="K6" s="7">
        <f t="shared" si="0"/>
        <v>12</v>
      </c>
      <c r="L6" s="8">
        <f t="shared" si="1"/>
        <v>6</v>
      </c>
      <c r="M6" s="27">
        <f t="shared" si="2"/>
        <v>6.5</v>
      </c>
    </row>
    <row r="7" spans="1:13" ht="34">
      <c r="A7" s="4" t="s">
        <v>30</v>
      </c>
      <c r="B7" s="5">
        <v>4</v>
      </c>
      <c r="C7" s="8">
        <v>4</v>
      </c>
      <c r="E7" s="4" t="s">
        <v>9</v>
      </c>
      <c r="F7" s="1" t="s">
        <v>136</v>
      </c>
      <c r="G7" s="7">
        <v>2</v>
      </c>
      <c r="H7" s="8">
        <v>3</v>
      </c>
      <c r="I7" s="7">
        <v>3</v>
      </c>
      <c r="J7" s="8">
        <v>4</v>
      </c>
      <c r="K7" s="7">
        <f t="shared" si="0"/>
        <v>12</v>
      </c>
      <c r="L7" s="8">
        <f t="shared" si="1"/>
        <v>6</v>
      </c>
      <c r="M7" s="27">
        <f t="shared" si="2"/>
        <v>6.5</v>
      </c>
    </row>
    <row r="8" spans="1:13" ht="34">
      <c r="A8" s="4" t="s">
        <v>31</v>
      </c>
      <c r="B8" s="6">
        <v>3</v>
      </c>
      <c r="C8" s="7">
        <v>3</v>
      </c>
      <c r="E8" s="4" t="s">
        <v>10</v>
      </c>
      <c r="F8" s="1" t="s">
        <v>137</v>
      </c>
      <c r="G8" s="7">
        <v>4</v>
      </c>
      <c r="H8" s="8">
        <v>4</v>
      </c>
      <c r="I8" s="7">
        <v>5</v>
      </c>
      <c r="J8" s="8">
        <v>4</v>
      </c>
      <c r="K8" s="7">
        <f t="shared" si="0"/>
        <v>17</v>
      </c>
      <c r="L8" s="8">
        <f t="shared" si="1"/>
        <v>8.5</v>
      </c>
      <c r="M8" s="27">
        <f t="shared" si="2"/>
        <v>7.75</v>
      </c>
    </row>
    <row r="9" spans="1:13" ht="25">
      <c r="A9" s="4" t="s">
        <v>32</v>
      </c>
      <c r="B9" s="5">
        <v>2</v>
      </c>
      <c r="C9" s="8">
        <v>3</v>
      </c>
      <c r="E9" s="4" t="s">
        <v>12</v>
      </c>
      <c r="F9" s="1" t="s">
        <v>138</v>
      </c>
      <c r="G9" s="7">
        <v>4</v>
      </c>
      <c r="H9" s="8">
        <v>4</v>
      </c>
      <c r="I9" s="7">
        <v>4</v>
      </c>
      <c r="J9" s="8">
        <v>4</v>
      </c>
      <c r="K9" s="7">
        <f t="shared" si="0"/>
        <v>16</v>
      </c>
      <c r="L9" s="8">
        <f t="shared" si="1"/>
        <v>8</v>
      </c>
      <c r="M9" s="27">
        <f t="shared" si="2"/>
        <v>7.5</v>
      </c>
    </row>
    <row r="10" spans="1:13" ht="25">
      <c r="A10" s="2" t="s">
        <v>33</v>
      </c>
      <c r="B10" s="3"/>
      <c r="C10" s="3"/>
      <c r="E10" s="4">
        <v>10263649</v>
      </c>
      <c r="F10" s="1" t="s">
        <v>139</v>
      </c>
      <c r="G10" s="7">
        <v>4</v>
      </c>
      <c r="H10" s="8">
        <v>4</v>
      </c>
      <c r="I10" s="7">
        <v>4</v>
      </c>
      <c r="J10" s="8">
        <v>4</v>
      </c>
      <c r="K10" s="7">
        <f t="shared" si="0"/>
        <v>16</v>
      </c>
      <c r="L10" s="8">
        <f t="shared" si="1"/>
        <v>8</v>
      </c>
      <c r="M10" s="27">
        <f t="shared" si="2"/>
        <v>7.5</v>
      </c>
    </row>
    <row r="11" spans="1:13" ht="25">
      <c r="A11" s="4" t="s">
        <v>34</v>
      </c>
      <c r="B11" s="5">
        <v>4</v>
      </c>
      <c r="C11" s="8">
        <v>4</v>
      </c>
      <c r="E11" s="4">
        <v>8940316</v>
      </c>
      <c r="F11" s="1" t="s">
        <v>143</v>
      </c>
      <c r="G11" s="7">
        <v>3</v>
      </c>
      <c r="H11" s="8">
        <v>4</v>
      </c>
      <c r="I11" s="7">
        <v>4</v>
      </c>
      <c r="J11" s="8">
        <v>4</v>
      </c>
      <c r="K11" s="7">
        <f t="shared" si="0"/>
        <v>15</v>
      </c>
      <c r="L11" s="8">
        <f t="shared" si="1"/>
        <v>7.5</v>
      </c>
      <c r="M11" s="27">
        <f t="shared" si="2"/>
        <v>7.25</v>
      </c>
    </row>
    <row r="12" spans="1:13" ht="25">
      <c r="A12" s="4" t="s">
        <v>35</v>
      </c>
      <c r="B12" s="6">
        <v>3</v>
      </c>
      <c r="C12" s="7">
        <v>4</v>
      </c>
      <c r="E12" s="4">
        <v>9763770</v>
      </c>
      <c r="F12" s="1" t="s">
        <v>140</v>
      </c>
      <c r="G12" s="7">
        <v>3</v>
      </c>
      <c r="H12" s="8">
        <v>3</v>
      </c>
      <c r="I12" s="7">
        <v>4</v>
      </c>
      <c r="J12" s="8">
        <v>4</v>
      </c>
      <c r="K12" s="7">
        <f t="shared" si="0"/>
        <v>14</v>
      </c>
      <c r="L12" s="8">
        <f t="shared" si="1"/>
        <v>7</v>
      </c>
      <c r="M12" s="27">
        <f t="shared" si="2"/>
        <v>7</v>
      </c>
    </row>
    <row r="13" spans="1:13" ht="25">
      <c r="A13" s="4" t="s">
        <v>36</v>
      </c>
      <c r="B13" s="5">
        <v>4</v>
      </c>
      <c r="C13" s="8">
        <v>4</v>
      </c>
      <c r="E13" s="4">
        <v>10736455</v>
      </c>
      <c r="F13" s="1" t="s">
        <v>142</v>
      </c>
      <c r="G13" s="7">
        <v>2</v>
      </c>
      <c r="H13" s="8">
        <v>3</v>
      </c>
      <c r="I13" s="7">
        <v>3</v>
      </c>
      <c r="J13" s="8">
        <v>4</v>
      </c>
      <c r="K13" s="7">
        <f t="shared" si="0"/>
        <v>12</v>
      </c>
      <c r="L13" s="8">
        <f t="shared" si="1"/>
        <v>6</v>
      </c>
      <c r="M13" s="27">
        <f t="shared" si="2"/>
        <v>6.5</v>
      </c>
    </row>
    <row r="14" spans="1:13" ht="34">
      <c r="A14" s="4" t="s">
        <v>37</v>
      </c>
      <c r="B14" s="6">
        <v>4</v>
      </c>
      <c r="C14" s="7">
        <v>4</v>
      </c>
      <c r="E14" s="4">
        <v>9912445</v>
      </c>
      <c r="F14" s="1" t="s">
        <v>141</v>
      </c>
      <c r="G14" s="7">
        <v>2</v>
      </c>
      <c r="H14" s="8">
        <v>3</v>
      </c>
      <c r="I14" s="7">
        <v>4</v>
      </c>
      <c r="J14" s="8">
        <v>4</v>
      </c>
      <c r="K14" s="7">
        <f t="shared" si="0"/>
        <v>13</v>
      </c>
      <c r="L14" s="8">
        <f t="shared" si="1"/>
        <v>6.5</v>
      </c>
      <c r="M14" s="27">
        <f t="shared" si="2"/>
        <v>6.75</v>
      </c>
    </row>
    <row r="15" spans="1:13" ht="17">
      <c r="A15" s="4" t="s">
        <v>38</v>
      </c>
      <c r="B15" s="5">
        <v>2</v>
      </c>
      <c r="C15" s="8">
        <v>3</v>
      </c>
    </row>
    <row r="16" spans="1:13" ht="25">
      <c r="A16" s="1" t="s">
        <v>39</v>
      </c>
      <c r="B16" s="7">
        <v>32</v>
      </c>
      <c r="C16" s="7">
        <v>38</v>
      </c>
    </row>
    <row r="17" spans="1:9" ht="25">
      <c r="A17" s="1" t="s">
        <v>40</v>
      </c>
      <c r="B17" s="1">
        <v>6.4</v>
      </c>
      <c r="C17" s="1">
        <v>7.6</v>
      </c>
    </row>
    <row r="18" spans="1:9" ht="25">
      <c r="A18" s="13" t="s">
        <v>167</v>
      </c>
      <c r="B18" s="32">
        <f>AVERAGE(B17:C17)</f>
        <v>7</v>
      </c>
      <c r="C18" s="32"/>
    </row>
    <row r="19" spans="1:9" ht="20" customHeight="1">
      <c r="A19" s="9" t="s">
        <v>41</v>
      </c>
    </row>
    <row r="20" spans="1:9" ht="20" customHeight="1">
      <c r="A20" s="9" t="s">
        <v>63</v>
      </c>
      <c r="B20" s="11"/>
      <c r="C20" s="11"/>
      <c r="D20" s="11"/>
      <c r="E20" s="11"/>
      <c r="F20" s="11"/>
      <c r="G20" s="11"/>
      <c r="H20" s="11"/>
      <c r="I20" s="11"/>
    </row>
    <row r="21" spans="1:9" ht="18" customHeight="1">
      <c r="A21" s="9" t="s">
        <v>64</v>
      </c>
      <c r="B21" s="11"/>
      <c r="C21" s="11"/>
      <c r="D21" s="11"/>
      <c r="E21" s="11"/>
      <c r="F21" s="11"/>
      <c r="G21" s="12"/>
      <c r="H21" s="12"/>
      <c r="I21" s="12"/>
    </row>
    <row r="22" spans="1:9" ht="29" customHeight="1">
      <c r="A22" s="9" t="s">
        <v>65</v>
      </c>
      <c r="B22" s="11"/>
      <c r="C22" s="11"/>
      <c r="D22" s="11"/>
      <c r="E22" s="11"/>
      <c r="F22" s="11"/>
      <c r="G22" s="12"/>
      <c r="H22" s="12"/>
      <c r="I22" s="12"/>
    </row>
    <row r="23" spans="1:9" ht="17" customHeight="1">
      <c r="A23" s="9" t="s">
        <v>66</v>
      </c>
      <c r="B23" s="11"/>
      <c r="C23" s="11"/>
      <c r="D23" s="11"/>
      <c r="E23" s="11"/>
      <c r="F23" s="11"/>
      <c r="G23" s="12"/>
      <c r="H23" s="12"/>
      <c r="I23" s="12"/>
    </row>
    <row r="24" spans="1:9">
      <c r="A24" s="9"/>
    </row>
    <row r="25" spans="1:9">
      <c r="A25" s="9" t="s">
        <v>67</v>
      </c>
    </row>
    <row r="26" spans="1:9">
      <c r="A26" s="9" t="s">
        <v>68</v>
      </c>
    </row>
    <row r="27" spans="1:9">
      <c r="A27" s="9"/>
    </row>
    <row r="28" spans="1:9">
      <c r="A28" s="9" t="s">
        <v>69</v>
      </c>
    </row>
    <row r="29" spans="1:9">
      <c r="A29" s="9" t="s">
        <v>70</v>
      </c>
    </row>
    <row r="30" spans="1:9">
      <c r="A30" s="9" t="s">
        <v>71</v>
      </c>
    </row>
    <row r="31" spans="1:9">
      <c r="A31" s="9" t="s">
        <v>72</v>
      </c>
    </row>
    <row r="32" spans="1:9">
      <c r="A32" s="9" t="s">
        <v>73</v>
      </c>
    </row>
    <row r="33" spans="1:1">
      <c r="A33" s="9" t="s">
        <v>74</v>
      </c>
    </row>
    <row r="34" spans="1:1">
      <c r="A34" s="9" t="s">
        <v>75</v>
      </c>
    </row>
    <row r="35" spans="1:1">
      <c r="A35" s="9" t="s">
        <v>76</v>
      </c>
    </row>
    <row r="36" spans="1:1">
      <c r="A36" s="9" t="s">
        <v>77</v>
      </c>
    </row>
    <row r="37" spans="1:1">
      <c r="A37" s="9" t="s">
        <v>78</v>
      </c>
    </row>
    <row r="38" spans="1:1">
      <c r="A38" s="9" t="s">
        <v>79</v>
      </c>
    </row>
  </sheetData>
  <mergeCells count="3">
    <mergeCell ref="F1:M1"/>
    <mergeCell ref="B1:C1"/>
    <mergeCell ref="B18:C18"/>
  </mergeCells>
  <pageMargins left="0.511811024" right="0.511811024" top="0.78740157499999996" bottom="0.78740157499999996" header="0.31496062000000002" footer="0.31496062000000002"/>
  <pageSetup paperSize="9" scale="47" fitToWidth="0"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A056E-D127-8A40-9E44-EC229DB02A91}">
  <dimension ref="A1:M31"/>
  <sheetViews>
    <sheetView topLeftCell="B1" zoomScale="80" zoomScaleNormal="80" workbookViewId="0">
      <selection activeCell="N4" sqref="N4"/>
    </sheetView>
  </sheetViews>
  <sheetFormatPr baseColWidth="10" defaultRowHeight="16"/>
  <cols>
    <col min="1" max="1" width="41" customWidth="1"/>
    <col min="2" max="2" width="30.33203125" customWidth="1"/>
    <col min="3" max="3" width="25.6640625" customWidth="1"/>
    <col min="5" max="5" width="15.6640625" bestFit="1" customWidth="1"/>
    <col min="6" max="6" width="26.83203125" customWidth="1"/>
    <col min="7" max="7" width="23" customWidth="1"/>
    <col min="8" max="8" width="24.33203125" customWidth="1"/>
    <col min="9" max="9" width="22.83203125" customWidth="1"/>
    <col min="10" max="10" width="21.33203125" customWidth="1"/>
    <col min="12" max="12" width="14.6640625" customWidth="1"/>
  </cols>
  <sheetData>
    <row r="1" spans="1:13" ht="50" customHeight="1">
      <c r="B1" s="32" t="s">
        <v>62</v>
      </c>
      <c r="C1" s="32"/>
      <c r="F1" s="32" t="s">
        <v>50</v>
      </c>
      <c r="G1" s="32"/>
      <c r="H1" s="32"/>
      <c r="I1" s="32"/>
      <c r="J1" s="32"/>
      <c r="K1" s="32"/>
      <c r="L1" s="32"/>
      <c r="M1" s="32"/>
    </row>
    <row r="2" spans="1:13" ht="100">
      <c r="B2" s="1" t="s">
        <v>60</v>
      </c>
      <c r="C2" s="1" t="s">
        <v>58</v>
      </c>
      <c r="F2" s="1" t="s">
        <v>55</v>
      </c>
      <c r="G2" s="1" t="s">
        <v>51</v>
      </c>
      <c r="H2" s="1" t="s">
        <v>52</v>
      </c>
      <c r="I2" s="1" t="s">
        <v>53</v>
      </c>
      <c r="J2" s="1" t="s">
        <v>54</v>
      </c>
      <c r="K2" s="1" t="s">
        <v>57</v>
      </c>
      <c r="L2" s="1" t="s">
        <v>56</v>
      </c>
      <c r="M2" s="1" t="s">
        <v>80</v>
      </c>
    </row>
    <row r="3" spans="1:13" ht="25">
      <c r="A3" s="1" t="s">
        <v>25</v>
      </c>
      <c r="B3" s="1" t="s">
        <v>26</v>
      </c>
      <c r="C3" s="1" t="s">
        <v>26</v>
      </c>
      <c r="E3" s="4" t="s">
        <v>2</v>
      </c>
      <c r="F3" s="1" t="s">
        <v>144</v>
      </c>
      <c r="G3" s="7">
        <v>5</v>
      </c>
      <c r="H3" s="8">
        <v>4</v>
      </c>
      <c r="I3" s="7">
        <v>5</v>
      </c>
      <c r="J3" s="8">
        <v>5</v>
      </c>
      <c r="K3" s="7">
        <f>SUM(G3:J3)</f>
        <v>19</v>
      </c>
      <c r="L3" s="8">
        <f>K3/20*10</f>
        <v>9.5</v>
      </c>
      <c r="M3" s="27">
        <f>AVERAGE(L3,$B$18)</f>
        <v>8.75</v>
      </c>
    </row>
    <row r="4" spans="1:13" ht="25">
      <c r="A4" s="2" t="s">
        <v>27</v>
      </c>
      <c r="B4" s="3"/>
      <c r="C4" s="3"/>
      <c r="E4" s="4" t="s">
        <v>4</v>
      </c>
      <c r="F4" s="1" t="s">
        <v>145</v>
      </c>
      <c r="G4" s="7">
        <v>3</v>
      </c>
      <c r="H4" s="8">
        <v>3</v>
      </c>
      <c r="I4" s="7">
        <v>4</v>
      </c>
      <c r="J4" s="8">
        <v>4</v>
      </c>
      <c r="K4" s="7">
        <f>SUM(G4:J4)</f>
        <v>14</v>
      </c>
      <c r="L4" s="8">
        <f t="shared" ref="L4:L13" si="0">K4/20*10</f>
        <v>7</v>
      </c>
      <c r="M4" s="27">
        <f t="shared" ref="M4:M13" si="1">AVERAGE(L4,$B$18)</f>
        <v>7.5</v>
      </c>
    </row>
    <row r="5" spans="1:13" ht="25">
      <c r="A5" s="4" t="s">
        <v>28</v>
      </c>
      <c r="B5" s="20">
        <v>3</v>
      </c>
      <c r="C5" s="8">
        <v>5</v>
      </c>
      <c r="E5" s="4" t="s">
        <v>15</v>
      </c>
      <c r="F5" s="1" t="s">
        <v>146</v>
      </c>
      <c r="G5" s="7">
        <v>5</v>
      </c>
      <c r="H5" s="8">
        <v>5</v>
      </c>
      <c r="I5" s="7">
        <v>5</v>
      </c>
      <c r="J5" s="8">
        <v>5</v>
      </c>
      <c r="K5" s="7">
        <f t="shared" ref="K5:K13" si="2">SUM(G5:J5)</f>
        <v>20</v>
      </c>
      <c r="L5" s="8">
        <f t="shared" si="0"/>
        <v>10</v>
      </c>
      <c r="M5" s="27">
        <f t="shared" si="1"/>
        <v>9</v>
      </c>
    </row>
    <row r="6" spans="1:13" ht="25">
      <c r="A6" s="4" t="s">
        <v>29</v>
      </c>
      <c r="B6" s="21">
        <v>3</v>
      </c>
      <c r="C6" s="7">
        <v>5</v>
      </c>
      <c r="E6" s="4">
        <v>5750027</v>
      </c>
      <c r="F6" s="1" t="s">
        <v>147</v>
      </c>
      <c r="G6" s="7">
        <v>4</v>
      </c>
      <c r="H6" s="8">
        <v>3</v>
      </c>
      <c r="I6" s="7">
        <v>4</v>
      </c>
      <c r="J6" s="8">
        <v>5</v>
      </c>
      <c r="K6" s="7">
        <f t="shared" si="2"/>
        <v>16</v>
      </c>
      <c r="L6" s="8">
        <f t="shared" si="0"/>
        <v>8</v>
      </c>
      <c r="M6" s="27">
        <f t="shared" si="1"/>
        <v>8</v>
      </c>
    </row>
    <row r="7" spans="1:13" ht="34">
      <c r="A7" s="4" t="s">
        <v>30</v>
      </c>
      <c r="B7" s="20">
        <v>5</v>
      </c>
      <c r="C7" s="8">
        <v>5</v>
      </c>
      <c r="E7" s="4">
        <v>11223080</v>
      </c>
      <c r="F7" s="1" t="s">
        <v>148</v>
      </c>
      <c r="G7" s="7">
        <v>4</v>
      </c>
      <c r="H7" s="8">
        <v>4</v>
      </c>
      <c r="I7" s="7">
        <v>5</v>
      </c>
      <c r="J7" s="8">
        <v>5</v>
      </c>
      <c r="K7" s="7">
        <f t="shared" si="2"/>
        <v>18</v>
      </c>
      <c r="L7" s="8">
        <f t="shared" si="0"/>
        <v>9</v>
      </c>
      <c r="M7" s="27">
        <f t="shared" si="1"/>
        <v>8.5</v>
      </c>
    </row>
    <row r="8" spans="1:13" ht="34">
      <c r="A8" s="4" t="s">
        <v>31</v>
      </c>
      <c r="B8" s="21">
        <v>4</v>
      </c>
      <c r="C8" s="7">
        <v>4</v>
      </c>
      <c r="E8" s="4">
        <v>7664150</v>
      </c>
      <c r="F8" s="1" t="s">
        <v>149</v>
      </c>
      <c r="G8" s="7">
        <v>4</v>
      </c>
      <c r="H8" s="8">
        <v>4</v>
      </c>
      <c r="I8" s="7">
        <v>5</v>
      </c>
      <c r="J8" s="8">
        <v>5</v>
      </c>
      <c r="K8" s="7">
        <f t="shared" si="2"/>
        <v>18</v>
      </c>
      <c r="L8" s="8">
        <f t="shared" si="0"/>
        <v>9</v>
      </c>
      <c r="M8" s="27">
        <f t="shared" si="1"/>
        <v>8.5</v>
      </c>
    </row>
    <row r="9" spans="1:13" ht="25">
      <c r="A9" s="4" t="s">
        <v>32</v>
      </c>
      <c r="B9" s="20">
        <v>5</v>
      </c>
      <c r="C9" s="8">
        <v>5</v>
      </c>
      <c r="E9" s="4">
        <v>9879744</v>
      </c>
      <c r="F9" s="1" t="s">
        <v>150</v>
      </c>
      <c r="G9" s="7">
        <v>3</v>
      </c>
      <c r="H9" s="8">
        <v>4</v>
      </c>
      <c r="I9" s="7">
        <v>5</v>
      </c>
      <c r="J9" s="8">
        <v>5</v>
      </c>
      <c r="K9" s="7">
        <f t="shared" si="2"/>
        <v>17</v>
      </c>
      <c r="L9" s="8">
        <f t="shared" si="0"/>
        <v>8.5</v>
      </c>
      <c r="M9" s="27">
        <f t="shared" si="1"/>
        <v>8.25</v>
      </c>
    </row>
    <row r="10" spans="1:13" ht="25">
      <c r="A10" s="2" t="s">
        <v>33</v>
      </c>
      <c r="B10" s="3"/>
      <c r="C10" s="3"/>
      <c r="E10" s="4">
        <v>9792946</v>
      </c>
      <c r="F10" s="1" t="s">
        <v>151</v>
      </c>
      <c r="G10" s="7">
        <v>4</v>
      </c>
      <c r="H10" s="8">
        <v>4</v>
      </c>
      <c r="I10" s="7">
        <v>5</v>
      </c>
      <c r="J10" s="8">
        <v>5</v>
      </c>
      <c r="K10" s="7">
        <f t="shared" si="2"/>
        <v>18</v>
      </c>
      <c r="L10" s="8">
        <f t="shared" si="0"/>
        <v>9</v>
      </c>
      <c r="M10" s="27">
        <f t="shared" si="1"/>
        <v>8.5</v>
      </c>
    </row>
    <row r="11" spans="1:13" ht="25">
      <c r="A11" s="4" t="s">
        <v>34</v>
      </c>
      <c r="B11" s="5">
        <v>5</v>
      </c>
      <c r="C11" s="8">
        <v>5</v>
      </c>
      <c r="E11" s="4">
        <v>9379419</v>
      </c>
      <c r="F11" s="1" t="s">
        <v>152</v>
      </c>
      <c r="G11" s="7">
        <v>5</v>
      </c>
      <c r="H11" s="8">
        <v>5</v>
      </c>
      <c r="I11" s="7">
        <v>5</v>
      </c>
      <c r="J11" s="8">
        <v>5</v>
      </c>
      <c r="K11" s="7">
        <f t="shared" si="2"/>
        <v>20</v>
      </c>
      <c r="L11" s="8">
        <f t="shared" si="0"/>
        <v>10</v>
      </c>
      <c r="M11" s="27">
        <f t="shared" si="1"/>
        <v>9</v>
      </c>
    </row>
    <row r="12" spans="1:13" ht="25">
      <c r="A12" s="4" t="s">
        <v>35</v>
      </c>
      <c r="B12" s="6">
        <v>3</v>
      </c>
      <c r="C12" s="7">
        <v>3</v>
      </c>
      <c r="E12" s="4">
        <v>7155934</v>
      </c>
      <c r="F12" s="1" t="s">
        <v>153</v>
      </c>
      <c r="G12" s="7">
        <v>4</v>
      </c>
      <c r="H12" s="8">
        <v>4</v>
      </c>
      <c r="I12" s="7">
        <v>5</v>
      </c>
      <c r="J12" s="8">
        <v>5</v>
      </c>
      <c r="K12" s="7">
        <f t="shared" si="2"/>
        <v>18</v>
      </c>
      <c r="L12" s="8">
        <f t="shared" si="0"/>
        <v>9</v>
      </c>
      <c r="M12" s="27">
        <f t="shared" si="1"/>
        <v>8.5</v>
      </c>
    </row>
    <row r="13" spans="1:13" ht="25">
      <c r="A13" s="4" t="s">
        <v>36</v>
      </c>
      <c r="B13" s="5">
        <v>4</v>
      </c>
      <c r="C13" s="8">
        <v>4</v>
      </c>
      <c r="E13" s="4">
        <v>7990165</v>
      </c>
      <c r="F13" s="1" t="s">
        <v>154</v>
      </c>
      <c r="G13" s="7">
        <v>5</v>
      </c>
      <c r="H13" s="8">
        <v>5</v>
      </c>
      <c r="I13" s="7">
        <v>5</v>
      </c>
      <c r="J13" s="8">
        <v>5</v>
      </c>
      <c r="K13" s="7">
        <f t="shared" si="2"/>
        <v>20</v>
      </c>
      <c r="L13" s="8">
        <f t="shared" si="0"/>
        <v>10</v>
      </c>
      <c r="M13" s="27">
        <f t="shared" si="1"/>
        <v>9</v>
      </c>
    </row>
    <row r="14" spans="1:13" ht="34">
      <c r="A14" s="4" t="s">
        <v>37</v>
      </c>
      <c r="B14" s="6">
        <v>3</v>
      </c>
      <c r="C14" s="7">
        <v>3</v>
      </c>
      <c r="F14" s="19"/>
    </row>
    <row r="15" spans="1:13" ht="17">
      <c r="A15" s="4" t="s">
        <v>38</v>
      </c>
      <c r="B15" s="5">
        <v>3</v>
      </c>
      <c r="C15" s="8">
        <v>4</v>
      </c>
    </row>
    <row r="16" spans="1:13" ht="25">
      <c r="A16" s="1" t="s">
        <v>39</v>
      </c>
      <c r="B16" s="7">
        <v>38</v>
      </c>
      <c r="C16" s="7">
        <v>42</v>
      </c>
    </row>
    <row r="17" spans="1:9" ht="25">
      <c r="A17" s="1" t="s">
        <v>40</v>
      </c>
      <c r="B17" s="1">
        <v>7.6</v>
      </c>
      <c r="C17" s="1">
        <v>8.4</v>
      </c>
    </row>
    <row r="18" spans="1:9" ht="25">
      <c r="A18" s="13" t="s">
        <v>167</v>
      </c>
      <c r="B18" s="32">
        <f>AVERAGE(B17:C17)</f>
        <v>8</v>
      </c>
      <c r="C18" s="32"/>
    </row>
    <row r="19" spans="1:9" ht="20" customHeight="1">
      <c r="A19" s="9" t="s">
        <v>41</v>
      </c>
    </row>
    <row r="20" spans="1:9">
      <c r="A20" s="10" t="s">
        <v>155</v>
      </c>
      <c r="B20" s="11"/>
      <c r="C20" s="11"/>
      <c r="D20" s="11"/>
      <c r="E20" s="11"/>
      <c r="F20" s="11"/>
      <c r="G20" s="11"/>
      <c r="H20" s="11"/>
      <c r="I20" s="11"/>
    </row>
    <row r="21" spans="1:9">
      <c r="A21" s="10" t="s">
        <v>156</v>
      </c>
      <c r="B21" s="11"/>
      <c r="C21" s="11"/>
      <c r="D21" s="11"/>
      <c r="E21" s="11"/>
      <c r="F21" s="11"/>
      <c r="G21" s="12"/>
      <c r="H21" s="12"/>
      <c r="I21" s="12"/>
    </row>
    <row r="22" spans="1:9" ht="29" customHeight="1">
      <c r="A22" s="10" t="s">
        <v>157</v>
      </c>
      <c r="B22" s="11"/>
      <c r="C22" s="11"/>
      <c r="D22" s="11"/>
      <c r="E22" s="11"/>
      <c r="F22" s="11"/>
      <c r="G22" s="12"/>
      <c r="H22" s="12"/>
      <c r="I22" s="12"/>
    </row>
    <row r="23" spans="1:9" ht="51" customHeight="1">
      <c r="A23" s="33" t="s">
        <v>158</v>
      </c>
      <c r="B23" s="33"/>
      <c r="C23" s="33"/>
      <c r="D23" s="33"/>
      <c r="E23" s="33"/>
      <c r="F23" s="33"/>
      <c r="G23" s="12"/>
      <c r="H23" s="12"/>
      <c r="I23" s="12"/>
    </row>
    <row r="24" spans="1:9">
      <c r="A24" s="10" t="s">
        <v>159</v>
      </c>
    </row>
    <row r="25" spans="1:9">
      <c r="A25" s="10" t="s">
        <v>160</v>
      </c>
    </row>
    <row r="26" spans="1:9">
      <c r="A26" s="10" t="s">
        <v>161</v>
      </c>
    </row>
    <row r="27" spans="1:9">
      <c r="A27" s="10"/>
    </row>
    <row r="28" spans="1:9" ht="19">
      <c r="A28" s="22" t="s">
        <v>162</v>
      </c>
    </row>
    <row r="29" spans="1:9">
      <c r="A29" s="10" t="s">
        <v>163</v>
      </c>
    </row>
    <row r="30" spans="1:9">
      <c r="A30" s="10" t="s">
        <v>164</v>
      </c>
    </row>
    <row r="31" spans="1:9">
      <c r="A31" s="23" t="s">
        <v>165</v>
      </c>
    </row>
  </sheetData>
  <mergeCells count="4">
    <mergeCell ref="B1:C1"/>
    <mergeCell ref="F1:M1"/>
    <mergeCell ref="A23:F23"/>
    <mergeCell ref="B18:C18"/>
  </mergeCells>
  <pageMargins left="0.511811024" right="0.511811024" top="0.78740157499999996" bottom="0.78740157499999996" header="0.31496062000000002" footer="0.31496062000000002"/>
  <pageSetup paperSize="9" scale="47" fitToWidth="0" fitToHeight="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4</vt:i4>
      </vt:variant>
    </vt:vector>
  </HeadingPairs>
  <TitlesOfParts>
    <vt:vector size="4" baseType="lpstr">
      <vt:lpstr>EDM0685 - Nota Final</vt:lpstr>
      <vt:lpstr>Avaliação Pandemia e Covid-19</vt:lpstr>
      <vt:lpstr>Avaliação Aquecimanto Global</vt:lpstr>
      <vt:lpstr>Avaliação Segurança Alimentar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2021-02-10T16:06:54Z</dcterms:created>
  <dcterms:modified xsi:type="dcterms:W3CDTF">2021-02-16T19:20:25Z</dcterms:modified>
</cp:coreProperties>
</file>