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pqi 3402 opIII\exercicios\"/>
    </mc:Choice>
  </mc:AlternateContent>
  <xr:revisionPtr revIDLastSave="0" documentId="8_{A4A2C447-AA42-480E-AE6E-CC93C95A605F}" xr6:coauthVersionLast="46" xr6:coauthVersionMax="46" xr10:uidLastSave="{00000000-0000-0000-0000-000000000000}"/>
  <bookViews>
    <workbookView xWindow="-108" yWindow="-108" windowWidth="23256" windowHeight="12576" xr2:uid="{12CCFFE1-CB1B-4FC3-B0AD-0014FD87C14C}"/>
  </bookViews>
  <sheets>
    <sheet name="aula flash p alunos" sheetId="1" r:id="rId1"/>
  </sheets>
  <externalReferences>
    <externalReference r:id="rId2"/>
    <externalReference r:id="rId3"/>
    <externalReference r:id="rId4"/>
    <externalReference r:id="rId5"/>
  </externalReferences>
  <definedNames>
    <definedName name="A.">[2]vibracao!$C$12</definedName>
    <definedName name="alpha">[1]FL03a05!$B$17</definedName>
    <definedName name="alpha_">#REF!</definedName>
    <definedName name="dens">[3]calculos!$C$31</definedName>
    <definedName name="F.">[1]FL06a08!$B$78</definedName>
    <definedName name="F..">[1]FL06a08!$B$191</definedName>
    <definedName name="F...">[1]Nguyen_mar!$D$125</definedName>
    <definedName name="F_" localSheetId="0">'aula flash p alunos'!#REF!</definedName>
    <definedName name="F_">'[1]aula flash'!$C$146</definedName>
    <definedName name="F___">#REF!</definedName>
    <definedName name="g.">[2]vibracao!$C$13</definedName>
    <definedName name="K3.">[1]FL06a08!$B$85</definedName>
    <definedName name="K3..">[1]FL06a08!$B$198</definedName>
    <definedName name="K3...">[1]Nguyen_mar!$D$132</definedName>
    <definedName name="K3_" localSheetId="0">'aula flash p alunos'!#REF!</definedName>
    <definedName name="K3_">'[1]aula flash'!$C$153</definedName>
    <definedName name="K3__">[1]Nguyen!$B$114</definedName>
    <definedName name="K4.">[1]FL06a08!$B$86</definedName>
    <definedName name="K4..">[1]FL06a08!$B$199</definedName>
    <definedName name="K4...">[1]Nguyen_mar!$D$133</definedName>
    <definedName name="K4_" localSheetId="0">'aula flash p alunos'!#REF!</definedName>
    <definedName name="K4_">'[1]aula flash'!$C$154</definedName>
    <definedName name="K4__">[1]Nguyen!$B$115</definedName>
    <definedName name="K5.">[1]FL06a08!$B$87</definedName>
    <definedName name="K5..">[1]FL06a08!$B$200</definedName>
    <definedName name="K5...">[1]Nguyen_mar!$D$134</definedName>
    <definedName name="K5_" localSheetId="0">'aula flash p alunos'!#REF!</definedName>
    <definedName name="K5_">'[1]aula flash'!$C$155</definedName>
    <definedName name="K5__">[1]Nguyen!$B$116</definedName>
    <definedName name="K6.">[1]FL06a08!$B$88</definedName>
    <definedName name="K6..">[1]FL06a08!$B$201</definedName>
    <definedName name="K6...">[1]Nguyen_mar!$D$135</definedName>
    <definedName name="K6_" localSheetId="0">'aula flash p alunos'!#REF!</definedName>
    <definedName name="K6_">'[1]aula flash'!$C$156</definedName>
    <definedName name="K6__">[1]Nguyen!$B$117</definedName>
    <definedName name="massa">[3]calculos!$C$49</definedName>
    <definedName name="P" localSheetId="0">'aula flash p alunos'!#REF!</definedName>
    <definedName name="pm_aas">[4]dados!$T$1</definedName>
    <definedName name="pm_acet">[4]dados!$W$2</definedName>
    <definedName name="Pmsa">[3]calculos!$C$12</definedName>
    <definedName name="PMsh">[3]calculos!$C$11</definedName>
    <definedName name="rho">[3]csd!$G$2:$H$2</definedName>
    <definedName name="rho_acet">[4]dados!$W$3</definedName>
    <definedName name="solver_adj" localSheetId="0" hidden="1">'aula flash p alunos'!#REF!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'aula flash p alunos'!#REF!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T" localSheetId="0">'aula flash p alunos'!#REF!</definedName>
    <definedName name="T..">[1]Nguyen_mar!$D$131</definedName>
    <definedName name="T...">[1]Nguyen_mar!$D$131</definedName>
    <definedName name="z3.">[1]FL06a08!$B$79</definedName>
    <definedName name="z3..">[1]FL06a08!$B$192</definedName>
    <definedName name="z3...">[1]Nguyen_mar!$D$126</definedName>
    <definedName name="z3_" localSheetId="0">'aula flash p alunos'!#REF!</definedName>
    <definedName name="z3_">'[1]aula flash'!$C$147</definedName>
    <definedName name="z3__">[1]Nguyen!$B$108</definedName>
    <definedName name="z4.">[1]FL06a08!$B$80</definedName>
    <definedName name="z4..">[1]FL06a08!$B$193</definedName>
    <definedName name="z4...">[1]Nguyen_mar!$D$127</definedName>
    <definedName name="z4_" localSheetId="0">'aula flash p alunos'!#REF!</definedName>
    <definedName name="z4_">'[1]aula flash'!$C$148</definedName>
    <definedName name="z4__">[1]Nguyen!$B$109</definedName>
    <definedName name="z5.">[1]FL06a08!$B$81</definedName>
    <definedName name="z5..">[1]FL06a08!$B$194</definedName>
    <definedName name="z5...">[1]Nguyen_mar!$D$128</definedName>
    <definedName name="z5_" localSheetId="0">'aula flash p alunos'!#REF!</definedName>
    <definedName name="z5_">'[1]aula flash'!$C$149</definedName>
    <definedName name="z5__">[1]Nguyen!$B$110</definedName>
    <definedName name="z6.">[1]FL06a08!$B$82</definedName>
    <definedName name="z6..">[1]FL06a08!$B$195</definedName>
    <definedName name="z6...">[1]Nguyen_mar!$D$129</definedName>
    <definedName name="z6_" localSheetId="0">'aula flash p alunos'!#REF!</definedName>
    <definedName name="z6_">'[1]aula flash'!$C$150</definedName>
    <definedName name="z6__">[1]Nguyen!$B$111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T65" i="1" s="1"/>
  <c r="U64" i="1"/>
  <c r="U65" i="1" s="1"/>
  <c r="G64" i="1"/>
  <c r="Y63" i="1"/>
  <c r="X63" i="1"/>
  <c r="Y62" i="1"/>
  <c r="X62" i="1"/>
  <c r="T62" i="1"/>
  <c r="Y61" i="1"/>
  <c r="Z61" i="1" s="1"/>
  <c r="AA61" i="1" s="1"/>
  <c r="X61" i="1"/>
  <c r="U61" i="1"/>
  <c r="U62" i="1" s="1"/>
  <c r="Y60" i="1"/>
  <c r="Z60" i="1" s="1"/>
  <c r="AA60" i="1" s="1"/>
  <c r="X60" i="1"/>
  <c r="Y59" i="1"/>
  <c r="Z59" i="1" s="1"/>
  <c r="AA59" i="1" s="1"/>
  <c r="X59" i="1"/>
  <c r="U59" i="1"/>
  <c r="Y58" i="1"/>
  <c r="X58" i="1"/>
  <c r="Z58" i="1" s="1"/>
  <c r="Z57" i="1"/>
  <c r="Y57" i="1"/>
  <c r="X57" i="1"/>
  <c r="AA57" i="1" s="1"/>
  <c r="Z56" i="1"/>
  <c r="Y56" i="1"/>
  <c r="X56" i="1"/>
  <c r="AA56" i="1" s="1"/>
  <c r="Z55" i="1"/>
  <c r="Y55" i="1"/>
  <c r="X55" i="1"/>
  <c r="AA55" i="1" s="1"/>
  <c r="Y54" i="1"/>
  <c r="X54" i="1"/>
  <c r="Z54" i="1" s="1"/>
  <c r="R46" i="1"/>
  <c r="R47" i="1" s="1"/>
  <c r="P31" i="1"/>
  <c r="O31" i="1"/>
  <c r="P30" i="1"/>
  <c r="O30" i="1"/>
  <c r="P29" i="1"/>
  <c r="O29" i="1"/>
  <c r="P28" i="1"/>
  <c r="O28" i="1"/>
  <c r="P27" i="1"/>
  <c r="O27" i="1"/>
  <c r="P26" i="1"/>
  <c r="O26" i="1"/>
  <c r="I62" i="1" s="1"/>
  <c r="P25" i="1"/>
  <c r="O25" i="1"/>
  <c r="I61" i="1" s="1"/>
  <c r="P24" i="1"/>
  <c r="V24" i="1" s="1"/>
  <c r="V25" i="1" s="1"/>
  <c r="V26" i="1" s="1"/>
  <c r="V27" i="1" s="1"/>
  <c r="V28" i="1" s="1"/>
  <c r="V29" i="1" s="1"/>
  <c r="O24" i="1"/>
  <c r="G29" i="1" s="1"/>
  <c r="G34" i="1" l="1"/>
  <c r="AA27" i="1"/>
  <c r="AA63" i="1"/>
  <c r="G26" i="1"/>
  <c r="U24" i="1"/>
  <c r="AA54" i="1"/>
  <c r="AA58" i="1"/>
  <c r="Z62" i="1"/>
  <c r="AA62" i="1" s="1"/>
  <c r="Z63" i="1"/>
  <c r="AA33" i="1" l="1"/>
  <c r="AA28" i="1"/>
  <c r="AA34" i="1" s="1"/>
  <c r="U25" i="1"/>
  <c r="X24" i="1"/>
  <c r="Y24" i="1"/>
  <c r="AA25" i="1"/>
  <c r="AA30" i="1"/>
  <c r="G32" i="1"/>
  <c r="AA36" i="1" l="1"/>
  <c r="AA31" i="1"/>
  <c r="AA37" i="1" s="1"/>
  <c r="U26" i="1"/>
  <c r="Y25" i="1"/>
  <c r="X25" i="1"/>
  <c r="Y26" i="1" l="1"/>
  <c r="U27" i="1"/>
  <c r="X26" i="1"/>
  <c r="X27" i="1" l="1"/>
  <c r="U28" i="1"/>
  <c r="Y27" i="1"/>
  <c r="Y28" i="1" l="1"/>
  <c r="X28" i="1"/>
  <c r="U29" i="1"/>
  <c r="Y29" i="1" l="1"/>
  <c r="X29" i="1"/>
</calcChain>
</file>

<file path=xl/sharedStrings.xml><?xml version="1.0" encoding="utf-8"?>
<sst xmlns="http://schemas.openxmlformats.org/spreadsheetml/2006/main" count="88" uniqueCount="74">
  <si>
    <t>EXERCÍCIO DE AULA ponto de bolha e orvalho</t>
  </si>
  <si>
    <t>Exercício 4.4 pontos de orvalho e bolha</t>
  </si>
  <si>
    <t>•Seja o sistema metanol – etanol, (a) Quantas variáveis devem ser especificadas para determinar o ponto de bolha desta mistura? E o ponto de orvalho?</t>
  </si>
  <si>
    <t>•(b) qual o ponto de bolha de uma mistura com 50%molar na temperatura de 370K?  E o ponto de orvalho? Calcule também as composições das fases.</t>
  </si>
  <si>
    <r>
      <t>•</t>
    </r>
    <r>
      <rPr>
        <sz val="10"/>
        <color rgb="FF000000"/>
        <rFont val="Calibri"/>
        <family val="2"/>
        <scheme val="minor"/>
      </rPr>
      <t xml:space="preserve">(c) quais os pontos de bolha e de orvalho de uma mistura com 50% molar pressão 101,3 kPa? </t>
    </r>
  </si>
  <si>
    <t xml:space="preserve">•Admita que o sistema se comporta idealmente (solução ideal e gás perfeito), São dadas as pressões de vapor dos componentes puros: </t>
  </si>
  <si>
    <t>(a)</t>
  </si>
  <si>
    <t>regra de fases de Gibbs para sistema fechado, 2 componentes e 2 fases:</t>
  </si>
  <si>
    <t>F=C+2-P = 2+2-2 = 2</t>
  </si>
  <si>
    <t>logo, devem ser especificadas duas variáveis</t>
  </si>
  <si>
    <t>as variáveis todas do sistema são x, y, T, P</t>
  </si>
  <si>
    <t>(b)</t>
  </si>
  <si>
    <t>para sistemas fechados, a quantidade de cada fase é irrelevante,</t>
  </si>
  <si>
    <t>P</t>
  </si>
  <si>
    <t>especificados:</t>
  </si>
  <si>
    <t>x=0,5</t>
  </si>
  <si>
    <t>desconhecidos: P, y</t>
  </si>
  <si>
    <t>z</t>
  </si>
  <si>
    <t>T=370 K</t>
  </si>
  <si>
    <t>T=</t>
  </si>
  <si>
    <t>as pressoes de bolha e orvalho são dadas por (coef atividade =1)</t>
  </si>
  <si>
    <r>
      <t>Temperatura (</t>
    </r>
    <r>
      <rPr>
        <vertAlign val="superscript"/>
        <sz val="12"/>
        <color theme="1"/>
        <rFont val="Times New Roman"/>
        <family val="1"/>
      </rPr>
      <t>o</t>
    </r>
    <r>
      <rPr>
        <sz val="12"/>
        <color theme="1"/>
        <rFont val="Times New Roman"/>
        <family val="1"/>
      </rPr>
      <t>C)</t>
    </r>
  </si>
  <si>
    <t xml:space="preserve"> 
metanol (Pa)</t>
  </si>
  <si>
    <t xml:space="preserve"> 
etanol (Pa)</t>
  </si>
  <si>
    <t xml:space="preserve"> 
metanol (kPa)</t>
  </si>
  <si>
    <t xml:space="preserve"> 
etanol (kPa)</t>
  </si>
  <si>
    <t>x</t>
  </si>
  <si>
    <t>y</t>
  </si>
  <si>
    <t>grafico:</t>
  </si>
  <si>
    <t>Pbolha e Porvalho</t>
  </si>
  <si>
    <t>Pbolha = 0,5*Psat_metanol(370) + 0,5 Psat_etanol (370)</t>
  </si>
  <si>
    <t>Tbolha:</t>
  </si>
  <si>
    <t>Pbolha =</t>
  </si>
  <si>
    <t>Pa</t>
  </si>
  <si>
    <t>Torvalho:</t>
  </si>
  <si>
    <t>P orvalho = similar</t>
  </si>
  <si>
    <t>Porvalho =</t>
  </si>
  <si>
    <t>no ponto de bolha V/F=0, isto é, o sistema é constituído por líquido, logo x=z=0.5</t>
  </si>
  <si>
    <t xml:space="preserve">   logo y=Kx = (Psat/P)x = 318900/260100*0,5 = </t>
  </si>
  <si>
    <t xml:space="preserve">y_met = </t>
  </si>
  <si>
    <t>no ponto de orvalho V/F=1, isto é, o sistema é constituído por vapor, logo y=z=0.5</t>
  </si>
  <si>
    <t xml:space="preserve">   logo x=y/K = y/(Psat/P) = 0,5/(318900/260100) = </t>
  </si>
  <si>
    <t xml:space="preserve">x_met = </t>
  </si>
  <si>
    <t xml:space="preserve">(b) </t>
  </si>
  <si>
    <t>outra solução seria construir o diagrama de fases a T constante:</t>
  </si>
  <si>
    <t>alternativo</t>
  </si>
  <si>
    <t>fazer xA variar de 0 a 1 e calcular Psat a T = 370K</t>
  </si>
  <si>
    <t>a leitura no grafico é mostrada em linha verde</t>
  </si>
  <si>
    <t xml:space="preserve">(c) </t>
  </si>
  <si>
    <t>P=101,3kPa</t>
  </si>
  <si>
    <t>a calcular</t>
  </si>
  <si>
    <t>y, T</t>
  </si>
  <si>
    <t>como o sistema é ideal:</t>
  </si>
  <si>
    <t>Ki=Psati/P</t>
  </si>
  <si>
    <t>para o ponto de bolha vale:</t>
  </si>
  <si>
    <t>logo, deseja-se encontrar T tal que:</t>
  </si>
  <si>
    <t>0,5*Psat_metanol(T) +0,5*Psat_etanol(T)  - 101,300 = 0</t>
  </si>
  <si>
    <t xml:space="preserve">logo T = </t>
  </si>
  <si>
    <t>Ptot</t>
  </si>
  <si>
    <t>T</t>
  </si>
  <si>
    <t>Psmet</t>
  </si>
  <si>
    <t>Ps et</t>
  </si>
  <si>
    <t>e para o ponto de orvalho:</t>
  </si>
  <si>
    <t>0,5/Psat_metanol(T) +0,5/Psat_etanol(T)  - 1/101,300 = 0</t>
  </si>
  <si>
    <t>notar que os pontos de bolha e orvalho são proximos,</t>
  </si>
  <si>
    <t>consistente com baixo alpha:</t>
  </si>
  <si>
    <t xml:space="preserve">alpha = K1/K2 = Psat1/Psat2 = </t>
  </si>
  <si>
    <t>na Tbolha</t>
  </si>
  <si>
    <t>na Torvalho</t>
  </si>
  <si>
    <t xml:space="preserve">   logo y=Kx = (Psat/P)x =128253/101300*0,5 = </t>
  </si>
  <si>
    <t xml:space="preserve">   logo x=y/K = y/(Psat/P) = 0,5/(137000/101300) = </t>
  </si>
  <si>
    <t>solução alternativa:</t>
  </si>
  <si>
    <t xml:space="preserve"> construir o  diagrama de fases para o sistema ideal para P= 101,3kPa (em outra planilha)</t>
  </si>
  <si>
    <t xml:space="preserve"> ler no diagrama de fases as temperaturas e composições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</si>
</sst>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000000_-;\-* #,##0.00000000_-;_-* &quot;-&quot;??_-;_-@_-"/>
    <numFmt numFmtId="165" formatCode="_-* #,##0.0_-;\-* #,##0.0_-;_-* &quot;-&quot;??_-;_-@_-"/>
    <numFmt numFmtId="166" formatCode="_-* #,##0_-;\-* #,##0_-;_-* &quot;-&quot;??_-;_-@_-"/>
    <numFmt numFmtId="167" formatCode="_-* #,##0_-;\-* #,##0_-;_-* &quot;-&quot;?_-;_-@_-"/>
    <numFmt numFmtId="168" formatCode="0.0"/>
    <numFmt numFmtId="169" formatCode="0.0E+00"/>
    <numFmt numFmtId="170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5" fontId="0" fillId="0" borderId="0" xfId="1" applyNumberFormat="1" applyFont="1"/>
    <xf numFmtId="166" fontId="0" fillId="0" borderId="0" xfId="1" applyNumberFormat="1" applyFont="1"/>
    <xf numFmtId="166" fontId="3" fillId="0" borderId="0" xfId="0" applyNumberFormat="1" applyFont="1"/>
    <xf numFmtId="165" fontId="3" fillId="0" borderId="0" xfId="0" applyNumberFormat="1" applyFont="1"/>
    <xf numFmtId="0" fontId="5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2" fontId="0" fillId="0" borderId="0" xfId="0" applyNumberFormat="1"/>
    <xf numFmtId="167" fontId="3" fillId="0" borderId="0" xfId="0" applyNumberFormat="1" applyFont="1"/>
    <xf numFmtId="43" fontId="5" fillId="0" borderId="0" xfId="1" applyFont="1" applyAlignment="1">
      <alignment horizontal="right" vertical="top" wrapText="1"/>
    </xf>
    <xf numFmtId="168" fontId="0" fillId="0" borderId="0" xfId="0" applyNumberFormat="1"/>
    <xf numFmtId="43" fontId="0" fillId="0" borderId="0" xfId="1" applyFont="1"/>
    <xf numFmtId="166" fontId="0" fillId="0" borderId="0" xfId="0" applyNumberFormat="1"/>
    <xf numFmtId="43" fontId="3" fillId="0" borderId="0" xfId="1" applyFont="1"/>
    <xf numFmtId="169" fontId="3" fillId="0" borderId="0" xfId="0" applyNumberFormat="1" applyFont="1"/>
    <xf numFmtId="0" fontId="3" fillId="0" borderId="0" xfId="0" quotePrefix="1" applyFont="1"/>
    <xf numFmtId="170" fontId="3" fillId="0" borderId="0" xfId="0" applyNumberFormat="1" applyFont="1"/>
    <xf numFmtId="43" fontId="3" fillId="0" borderId="0" xfId="0" applyNumberFormat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70363079615091"/>
          <c:y val="6.5434592415078568E-2"/>
          <c:w val="0.53053937007874019"/>
          <c:h val="0.73376050819734451"/>
        </c:manualLayout>
      </c:layout>
      <c:scatterChart>
        <c:scatterStyle val="smoothMarker"/>
        <c:varyColors val="0"/>
        <c:ser>
          <c:idx val="2"/>
          <c:order val="0"/>
          <c:tx>
            <c:v>metanol</c:v>
          </c:tx>
          <c:marker>
            <c:symbol val="none"/>
          </c:marker>
          <c:xVal>
            <c:numRef>
              <c:f>'aula flash p alunos'!$N$27:$N$31</c:f>
              <c:numCache>
                <c:formatCode>General</c:formatCode>
                <c:ptCount val="5"/>
                <c:pt idx="0">
                  <c:v>370</c:v>
                </c:pt>
                <c:pt idx="1">
                  <c:v>360</c:v>
                </c:pt>
                <c:pt idx="2">
                  <c:v>350</c:v>
                </c:pt>
                <c:pt idx="3">
                  <c:v>340</c:v>
                </c:pt>
                <c:pt idx="4">
                  <c:v>330</c:v>
                </c:pt>
              </c:numCache>
            </c:numRef>
          </c:xVal>
          <c:yVal>
            <c:numRef>
              <c:f>'aula flash p alunos'!$O$27:$O$32</c:f>
              <c:numCache>
                <c:formatCode>_-* #,##0_-;\-* #,##0_-;_-* "-"??_-;_-@_-</c:formatCode>
                <c:ptCount val="6"/>
                <c:pt idx="0">
                  <c:v>318919.1854810465</c:v>
                </c:pt>
                <c:pt idx="1">
                  <c:v>229268.1655032186</c:v>
                </c:pt>
                <c:pt idx="2">
                  <c:v>161347.53841698795</c:v>
                </c:pt>
                <c:pt idx="3">
                  <c:v>110910.74374716006</c:v>
                </c:pt>
                <c:pt idx="4">
                  <c:v>74283.54691353142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E4-4CE1-8856-299B6D22912C}"/>
            </c:ext>
          </c:extLst>
        </c:ser>
        <c:ser>
          <c:idx val="0"/>
          <c:order val="1"/>
          <c:tx>
            <c:v>etanol</c:v>
          </c:tx>
          <c:marker>
            <c:symbol val="none"/>
          </c:marker>
          <c:xVal>
            <c:numRef>
              <c:f>'aula flash p alunos'!$N$27:$N$31</c:f>
              <c:numCache>
                <c:formatCode>General</c:formatCode>
                <c:ptCount val="5"/>
                <c:pt idx="0">
                  <c:v>370</c:v>
                </c:pt>
                <c:pt idx="1">
                  <c:v>360</c:v>
                </c:pt>
                <c:pt idx="2">
                  <c:v>350</c:v>
                </c:pt>
                <c:pt idx="3">
                  <c:v>340</c:v>
                </c:pt>
                <c:pt idx="4">
                  <c:v>330</c:v>
                </c:pt>
              </c:numCache>
            </c:numRef>
          </c:xVal>
          <c:yVal>
            <c:numRef>
              <c:f>'aula flash p alunos'!$P$27:$P$31</c:f>
              <c:numCache>
                <c:formatCode>_-* #,##0_-;\-* #,##0_-;_-* "-"??_-;_-@_-</c:formatCode>
                <c:ptCount val="5"/>
                <c:pt idx="0">
                  <c:v>201377.03844697715</c:v>
                </c:pt>
                <c:pt idx="1">
                  <c:v>140485.39035399826</c:v>
                </c:pt>
                <c:pt idx="2">
                  <c:v>95637.369402173252</c:v>
                </c:pt>
                <c:pt idx="3">
                  <c:v>63382.198757860242</c:v>
                </c:pt>
                <c:pt idx="4">
                  <c:v>40783.893775680881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E4-4CE1-8856-299B6D229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729856"/>
        <c:axId val="351730400"/>
      </c:scatterChart>
      <c:valAx>
        <c:axId val="351729856"/>
        <c:scaling>
          <c:orientation val="minMax"/>
          <c:max val="370"/>
          <c:min val="33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 (K)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1730400"/>
        <c:crosses val="autoZero"/>
        <c:crossBetween val="midCat"/>
        <c:majorUnit val="10"/>
        <c:minorUnit val="5"/>
      </c:valAx>
      <c:valAx>
        <c:axId val="351730400"/>
        <c:scaling>
          <c:orientation val="minMax"/>
          <c:max val="200000"/>
          <c:min val="40000"/>
        </c:scaling>
        <c:delete val="0"/>
        <c:axPos val="l"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Psat (Pa)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351729856"/>
        <c:crosses val="autoZero"/>
        <c:crossBetween val="midCat"/>
        <c:majorUnit val="20000"/>
        <c:minorUnit val="10000"/>
      </c:valAx>
    </c:plotArea>
    <c:legend>
      <c:legendPos val="r"/>
      <c:layout>
        <c:manualLayout>
          <c:xMode val="edge"/>
          <c:yMode val="edge"/>
          <c:x val="0.77802777777777765"/>
          <c:y val="6.600022823234053E-2"/>
          <c:w val="0.22197221192226319"/>
          <c:h val="0.2318322228952150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46649968938907"/>
          <c:y val="9.927104856573786E-2"/>
          <c:w val="0.61722034238777768"/>
          <c:h val="0.74312132084326987"/>
        </c:manualLayout>
      </c:layout>
      <c:scatterChart>
        <c:scatterStyle val="smoothMarker"/>
        <c:varyColors val="0"/>
        <c:ser>
          <c:idx val="2"/>
          <c:order val="2"/>
          <c:marker>
            <c:symbol val="none"/>
          </c:marker>
          <c:xVal>
            <c:numRef>
              <c:f>'aula flash p alunos'!$Z$24:$Z$37</c:f>
              <c:numCache>
                <c:formatCode>General</c:formatCode>
                <c:ptCount val="14"/>
                <c:pt idx="0">
                  <c:v>0.5</c:v>
                </c:pt>
                <c:pt idx="1">
                  <c:v>0.5</c:v>
                </c:pt>
                <c:pt idx="3">
                  <c:v>0.38700000000000001</c:v>
                </c:pt>
                <c:pt idx="4">
                  <c:v>0.5</c:v>
                </c:pt>
                <c:pt idx="6">
                  <c:v>0.5</c:v>
                </c:pt>
                <c:pt idx="7">
                  <c:v>0.61299999999999999</c:v>
                </c:pt>
                <c:pt idx="9">
                  <c:v>0</c:v>
                </c:pt>
                <c:pt idx="10">
                  <c:v>0.5</c:v>
                </c:pt>
                <c:pt idx="12">
                  <c:v>0</c:v>
                </c:pt>
                <c:pt idx="13">
                  <c:v>0.5</c:v>
                </c:pt>
              </c:numCache>
            </c:numRef>
          </c:xVal>
          <c:yVal>
            <c:numRef>
              <c:f>'aula flash p alunos'!$AA$24:$AA$37</c:f>
              <c:numCache>
                <c:formatCode>_-* #,##0_-;\-* #,##0_-;_-* "-"?_-;_-@_-</c:formatCode>
                <c:ptCount val="14"/>
                <c:pt idx="0">
                  <c:v>220000</c:v>
                </c:pt>
                <c:pt idx="1">
                  <c:v>260148.11196401183</c:v>
                </c:pt>
                <c:pt idx="3">
                  <c:v>246870.90977227534</c:v>
                </c:pt>
                <c:pt idx="4">
                  <c:v>246870.90977227534</c:v>
                </c:pt>
                <c:pt idx="6">
                  <c:v>260148.11196401183</c:v>
                </c:pt>
                <c:pt idx="7">
                  <c:v>260148.11196401183</c:v>
                </c:pt>
                <c:pt idx="9">
                  <c:v>246870.90977227534</c:v>
                </c:pt>
                <c:pt idx="10">
                  <c:v>246870.90977227534</c:v>
                </c:pt>
                <c:pt idx="12">
                  <c:v>260148.11196401183</c:v>
                </c:pt>
                <c:pt idx="13">
                  <c:v>260148.11196401183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D4-4B6F-BF2C-BCAE9F0278A3}"/>
            </c:ext>
          </c:extLst>
        </c:ser>
        <c:ser>
          <c:idx val="1"/>
          <c:order val="1"/>
          <c:tx>
            <c:strRef>
              <c:f>'aula flash p alunos'!$W$23</c:f>
              <c:strCache>
                <c:ptCount val="1"/>
                <c:pt idx="0">
                  <c:v>x</c:v>
                </c:pt>
              </c:strCache>
            </c:strRef>
          </c:tx>
          <c:marker>
            <c:symbol val="none"/>
          </c:marker>
          <c:xVal>
            <c:numRef>
              <c:f>'aula flash p alunos'!$W$24:$W$29</c:f>
              <c:numCache>
                <c:formatCode>0.00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'aula flash p alunos'!$Y$24:$Y$29</c:f>
              <c:numCache>
                <c:formatCode>_-* #,##0_-;\-* #,##0_-;_-* "-"??_-;_-@_-</c:formatCode>
                <c:ptCount val="6"/>
                <c:pt idx="0">
                  <c:v>201377.03844697715</c:v>
                </c:pt>
                <c:pt idx="1">
                  <c:v>224885.46785379102</c:v>
                </c:pt>
                <c:pt idx="2">
                  <c:v>248393.89726060489</c:v>
                </c:pt>
                <c:pt idx="3">
                  <c:v>271902.32666741876</c:v>
                </c:pt>
                <c:pt idx="4">
                  <c:v>295410.75607423263</c:v>
                </c:pt>
                <c:pt idx="5">
                  <c:v>318919.1854810465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D4-4B6F-BF2C-BCAE9F0278A3}"/>
            </c:ext>
          </c:extLst>
        </c:ser>
        <c:ser>
          <c:idx val="0"/>
          <c:order val="0"/>
          <c:tx>
            <c:strRef>
              <c:f>'aula flash p alunos'!$X$23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'aula flash p alunos'!$X$24:$X$29</c:f>
              <c:numCache>
                <c:formatCode>0.00</c:formatCode>
                <c:ptCount val="6"/>
                <c:pt idx="0">
                  <c:v>0</c:v>
                </c:pt>
                <c:pt idx="1">
                  <c:v>0.28362809613682233</c:v>
                </c:pt>
                <c:pt idx="2">
                  <c:v>0.51357008203216736</c:v>
                </c:pt>
                <c:pt idx="3">
                  <c:v>0.70375091538912149</c:v>
                </c:pt>
                <c:pt idx="4">
                  <c:v>0.86366302898167069</c:v>
                </c:pt>
                <c:pt idx="5">
                  <c:v>1</c:v>
                </c:pt>
              </c:numCache>
            </c:numRef>
          </c:xVal>
          <c:yVal>
            <c:numRef>
              <c:f>'aula flash p alunos'!$Y$24:$Y$29</c:f>
              <c:numCache>
                <c:formatCode>_-* #,##0_-;\-* #,##0_-;_-* "-"??_-;_-@_-</c:formatCode>
                <c:ptCount val="6"/>
                <c:pt idx="0">
                  <c:v>201377.03844697715</c:v>
                </c:pt>
                <c:pt idx="1">
                  <c:v>224885.46785379102</c:v>
                </c:pt>
                <c:pt idx="2">
                  <c:v>248393.89726060489</c:v>
                </c:pt>
                <c:pt idx="3">
                  <c:v>271902.32666741876</c:v>
                </c:pt>
                <c:pt idx="4">
                  <c:v>295410.75607423263</c:v>
                </c:pt>
                <c:pt idx="5">
                  <c:v>318919.1854810465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D4-4B6F-BF2C-BCAE9F027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734208"/>
        <c:axId val="351719520"/>
      </c:scatterChart>
      <c:valAx>
        <c:axId val="351734208"/>
        <c:scaling>
          <c:orientation val="minMax"/>
          <c:max val="0.70000000000000062"/>
          <c:min val="0.3000000000000003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x,y,z metanol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1719520"/>
        <c:crosses val="autoZero"/>
        <c:crossBetween val="midCat"/>
        <c:majorUnit val="0.1"/>
      </c:valAx>
      <c:valAx>
        <c:axId val="351719520"/>
        <c:scaling>
          <c:orientation val="minMax"/>
          <c:max val="270000"/>
          <c:min val="22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 (Pa)</a:t>
                </a:r>
              </a:p>
            </c:rich>
          </c:tx>
          <c:overlay val="0"/>
        </c:title>
        <c:numFmt formatCode="_-* #,##0_-;\-* #,##0_-;_-* &quot;-&quot;?_-;_-@_-" sourceLinked="1"/>
        <c:majorTickMark val="out"/>
        <c:minorTickMark val="none"/>
        <c:tickLblPos val="nextTo"/>
        <c:crossAx val="3517342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329452131035209"/>
          <c:y val="0.51452318460192425"/>
          <c:w val="0.19280888554151551"/>
          <c:h val="0.2739835361488904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58159391022134"/>
          <c:y val="9.147379304859618E-2"/>
          <c:w val="0.6071825900660095"/>
          <c:h val="0.67387019804342696"/>
        </c:manualLayout>
      </c:layout>
      <c:scatterChart>
        <c:scatterStyle val="smoothMarker"/>
        <c:varyColors val="0"/>
        <c:ser>
          <c:idx val="1"/>
          <c:order val="2"/>
          <c:tx>
            <c:v>orvalho e bolha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'aula flash p alunos'!$T$58:$T$65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3" formatCode="_(* #,##0.00_);_(* \(#,##0.00\);_(* &quot;-&quot;??_);_(@_)">
                  <c:v>0.5</c:v>
                </c:pt>
                <c:pt idx="4" formatCode="_(* #,##0.00_);_(* \(#,##0.00\);_(* &quot;-&quot;??_);_(@_)">
                  <c:v>0.63303778281748879</c:v>
                </c:pt>
                <c:pt idx="6">
                  <c:v>0.5</c:v>
                </c:pt>
                <c:pt idx="7" formatCode="_(* #,##0.00_);_(* \(#,##0.00\);_(* &quot;-&quot;??_);_(@_)">
                  <c:v>0.36853364488517726</c:v>
                </c:pt>
              </c:numCache>
            </c:numRef>
          </c:xVal>
          <c:yVal>
            <c:numRef>
              <c:f>'aula flash p alunos'!$U$58:$U$65</c:f>
              <c:numCache>
                <c:formatCode>_-* #,##0_-;\-* #,##0_-;_-* "-"?_-;_-@_-</c:formatCode>
                <c:ptCount val="8"/>
                <c:pt idx="0" formatCode="General">
                  <c:v>342</c:v>
                </c:pt>
                <c:pt idx="1">
                  <c:v>345.6</c:v>
                </c:pt>
                <c:pt idx="3">
                  <c:v>343.798</c:v>
                </c:pt>
                <c:pt idx="4">
                  <c:v>343.798</c:v>
                </c:pt>
                <c:pt idx="6">
                  <c:v>345.6</c:v>
                </c:pt>
                <c:pt idx="7">
                  <c:v>345.6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D1-483A-97C1-DF108EB95101}"/>
            </c:ext>
          </c:extLst>
        </c:ser>
        <c:ser>
          <c:idx val="2"/>
          <c:order val="1"/>
          <c:tx>
            <c:strRef>
              <c:f>'aula flash p alunos'!$AA$53</c:f>
              <c:strCache>
                <c:ptCount val="1"/>
                <c:pt idx="0">
                  <c:v>y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'aula flash p alunos'!$AA$54:$AA$63</c:f>
              <c:numCache>
                <c:formatCode>General</c:formatCode>
                <c:ptCount val="10"/>
                <c:pt idx="0">
                  <c:v>0.99373592689013956</c:v>
                </c:pt>
                <c:pt idx="1">
                  <c:v>0.92977498822617355</c:v>
                </c:pt>
                <c:pt idx="2">
                  <c:v>0.87347966472622229</c:v>
                </c:pt>
                <c:pt idx="3">
                  <c:v>0.75230319123129741</c:v>
                </c:pt>
                <c:pt idx="4">
                  <c:v>0.61898604789776479</c:v>
                </c:pt>
                <c:pt idx="5">
                  <c:v>0.47265789949616749</c:v>
                </c:pt>
                <c:pt idx="6">
                  <c:v>0.31240286279732982</c:v>
                </c:pt>
                <c:pt idx="7">
                  <c:v>0.1372582778915245</c:v>
                </c:pt>
                <c:pt idx="8">
                  <c:v>4.3788492707167496E-2</c:v>
                </c:pt>
                <c:pt idx="9">
                  <c:v>5.2585640689926461E-3</c:v>
                </c:pt>
              </c:numCache>
            </c:numRef>
          </c:xVal>
          <c:yVal>
            <c:numRef>
              <c:f>'aula flash p alunos'!$W$54:$W$63</c:f>
              <c:numCache>
                <c:formatCode>General</c:formatCode>
                <c:ptCount val="10"/>
                <c:pt idx="0">
                  <c:v>337.8</c:v>
                </c:pt>
                <c:pt idx="1">
                  <c:v>339</c:v>
                </c:pt>
                <c:pt idx="2">
                  <c:v>340</c:v>
                </c:pt>
                <c:pt idx="3">
                  <c:v>342</c:v>
                </c:pt>
                <c:pt idx="4">
                  <c:v>344</c:v>
                </c:pt>
                <c:pt idx="5">
                  <c:v>346</c:v>
                </c:pt>
                <c:pt idx="6">
                  <c:v>348</c:v>
                </c:pt>
                <c:pt idx="7">
                  <c:v>350</c:v>
                </c:pt>
                <c:pt idx="8">
                  <c:v>351</c:v>
                </c:pt>
                <c:pt idx="9">
                  <c:v>351.4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D1-483A-97C1-DF108EB95101}"/>
            </c:ext>
          </c:extLst>
        </c:ser>
        <c:ser>
          <c:idx val="0"/>
          <c:order val="0"/>
          <c:tx>
            <c:strRef>
              <c:f>'aula flash p alunos'!$Z$53</c:f>
              <c:strCache>
                <c:ptCount val="1"/>
                <c:pt idx="0">
                  <c:v>x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'aula flash p alunos'!$Z$54:$Z$63</c:f>
              <c:numCache>
                <c:formatCode>_(* #,##0.00_);_(* \(#,##0.00\);_(* "-"??_);_(@_)</c:formatCode>
                <c:ptCount val="10"/>
                <c:pt idx="0">
                  <c:v>0.98899775861344352</c:v>
                </c:pt>
                <c:pt idx="1">
                  <c:v>0.88286555826040181</c:v>
                </c:pt>
                <c:pt idx="2">
                  <c:v>0.79779007017101533</c:v>
                </c:pt>
                <c:pt idx="3">
                  <c:v>0.63621547834233538</c:v>
                </c:pt>
                <c:pt idx="4">
                  <c:v>0.48518775451166896</c:v>
                </c:pt>
                <c:pt idx="5">
                  <c:v>0.34373741665919316</c:v>
                </c:pt>
                <c:pt idx="6">
                  <c:v>0.21099415339861699</c:v>
                </c:pt>
                <c:pt idx="7">
                  <c:v>8.6175864142885986E-2</c:v>
                </c:pt>
                <c:pt idx="8">
                  <c:v>2.6515902402230587E-2</c:v>
                </c:pt>
                <c:pt idx="9">
                  <c:v>3.1387854883182628E-3</c:v>
                </c:pt>
              </c:numCache>
            </c:numRef>
          </c:xVal>
          <c:yVal>
            <c:numRef>
              <c:f>'aula flash p alunos'!$W$54:$W$63</c:f>
              <c:numCache>
                <c:formatCode>General</c:formatCode>
                <c:ptCount val="10"/>
                <c:pt idx="0">
                  <c:v>337.8</c:v>
                </c:pt>
                <c:pt idx="1">
                  <c:v>339</c:v>
                </c:pt>
                <c:pt idx="2">
                  <c:v>340</c:v>
                </c:pt>
                <c:pt idx="3">
                  <c:v>342</c:v>
                </c:pt>
                <c:pt idx="4">
                  <c:v>344</c:v>
                </c:pt>
                <c:pt idx="5">
                  <c:v>346</c:v>
                </c:pt>
                <c:pt idx="6">
                  <c:v>348</c:v>
                </c:pt>
                <c:pt idx="7">
                  <c:v>350</c:v>
                </c:pt>
                <c:pt idx="8">
                  <c:v>351</c:v>
                </c:pt>
                <c:pt idx="9">
                  <c:v>351.4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4D1-483A-97C1-DF108EB95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720608"/>
        <c:axId val="351722784"/>
      </c:scatterChart>
      <c:valAx>
        <c:axId val="351720608"/>
        <c:scaling>
          <c:orientation val="minMax"/>
          <c:max val="0.8"/>
          <c:min val="0.3000000000000003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x, y,z metanol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1722784"/>
        <c:crosses val="autoZero"/>
        <c:crossBetween val="midCat"/>
        <c:majorUnit val="0.1"/>
        <c:minorUnit val="5.0000000000000024E-2"/>
      </c:valAx>
      <c:valAx>
        <c:axId val="351722784"/>
        <c:scaling>
          <c:orientation val="minMax"/>
          <c:max val="346"/>
          <c:min val="342"/>
        </c:scaling>
        <c:delete val="0"/>
        <c:axPos val="l"/>
        <c:majorGridlines/>
        <c:minorGridlines/>
        <c:title>
          <c:tx>
            <c:strRef>
              <c:f>'aula flash (2)'!#REF!</c:f>
              <c:strCache>
                <c:ptCount val="1"/>
                <c:pt idx="0">
                  <c:v>#REF!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crossAx val="351720608"/>
        <c:crosses val="autoZero"/>
        <c:crossBetween val="midCat"/>
        <c:minorUnit val="0.5"/>
      </c:valAx>
    </c:plotArea>
    <c:legend>
      <c:legendPos val="r"/>
      <c:layout>
        <c:manualLayout>
          <c:xMode val="edge"/>
          <c:yMode val="edge"/>
          <c:x val="0.74981880786028554"/>
          <c:y val="0.40846257854131868"/>
          <c:w val="0.2501811921397149"/>
          <c:h val="0.32448858665394154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341" footer="0.314960620000003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T-x-y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858923884514436"/>
          <c:y val="0.20192307692307693"/>
          <c:w val="0.64035597112860898"/>
          <c:h val="0.6628888827707725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'aula flash p alunos'!$Z$53</c:f>
              <c:strCache>
                <c:ptCount val="1"/>
                <c:pt idx="0">
                  <c:v>x</c:v>
                </c:pt>
              </c:strCache>
            </c:strRef>
          </c:tx>
          <c:marker>
            <c:symbol val="none"/>
          </c:marker>
          <c:xVal>
            <c:numRef>
              <c:f>'aula flash p alunos'!$Z$54:$Z$63</c:f>
              <c:numCache>
                <c:formatCode>_(* #,##0.00_);_(* \(#,##0.00\);_(* "-"??_);_(@_)</c:formatCode>
                <c:ptCount val="10"/>
                <c:pt idx="0">
                  <c:v>0.98899775861344352</c:v>
                </c:pt>
                <c:pt idx="1">
                  <c:v>0.88286555826040181</c:v>
                </c:pt>
                <c:pt idx="2">
                  <c:v>0.79779007017101533</c:v>
                </c:pt>
                <c:pt idx="3">
                  <c:v>0.63621547834233538</c:v>
                </c:pt>
                <c:pt idx="4">
                  <c:v>0.48518775451166896</c:v>
                </c:pt>
                <c:pt idx="5">
                  <c:v>0.34373741665919316</c:v>
                </c:pt>
                <c:pt idx="6">
                  <c:v>0.21099415339861699</c:v>
                </c:pt>
                <c:pt idx="7">
                  <c:v>8.6175864142885986E-2</c:v>
                </c:pt>
                <c:pt idx="8">
                  <c:v>2.6515902402230587E-2</c:v>
                </c:pt>
                <c:pt idx="9">
                  <c:v>3.1387854883182628E-3</c:v>
                </c:pt>
              </c:numCache>
            </c:numRef>
          </c:xVal>
          <c:yVal>
            <c:numRef>
              <c:f>'aula flash p alunos'!$W$54:$W$63</c:f>
              <c:numCache>
                <c:formatCode>General</c:formatCode>
                <c:ptCount val="10"/>
                <c:pt idx="0">
                  <c:v>337.8</c:v>
                </c:pt>
                <c:pt idx="1">
                  <c:v>339</c:v>
                </c:pt>
                <c:pt idx="2">
                  <c:v>340</c:v>
                </c:pt>
                <c:pt idx="3">
                  <c:v>342</c:v>
                </c:pt>
                <c:pt idx="4">
                  <c:v>344</c:v>
                </c:pt>
                <c:pt idx="5">
                  <c:v>346</c:v>
                </c:pt>
                <c:pt idx="6">
                  <c:v>348</c:v>
                </c:pt>
                <c:pt idx="7">
                  <c:v>350</c:v>
                </c:pt>
                <c:pt idx="8">
                  <c:v>351</c:v>
                </c:pt>
                <c:pt idx="9">
                  <c:v>351.4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A3-4872-8D3E-1BB5DDF17DD2}"/>
            </c:ext>
          </c:extLst>
        </c:ser>
        <c:ser>
          <c:idx val="0"/>
          <c:order val="1"/>
          <c:tx>
            <c:strRef>
              <c:f>'aula flash p alunos'!$AA$53</c:f>
              <c:strCache>
                <c:ptCount val="1"/>
                <c:pt idx="0">
                  <c:v>y</c:v>
                </c:pt>
              </c:strCache>
            </c:strRef>
          </c:tx>
          <c:spPr>
            <a:effectLst/>
          </c:spPr>
          <c:marker>
            <c:symbol val="none"/>
          </c:marker>
          <c:xVal>
            <c:numRef>
              <c:f>'aula flash p alunos'!$AA$54:$AA$63</c:f>
              <c:numCache>
                <c:formatCode>General</c:formatCode>
                <c:ptCount val="10"/>
                <c:pt idx="0">
                  <c:v>0.99373592689013956</c:v>
                </c:pt>
                <c:pt idx="1">
                  <c:v>0.92977498822617355</c:v>
                </c:pt>
                <c:pt idx="2">
                  <c:v>0.87347966472622229</c:v>
                </c:pt>
                <c:pt idx="3">
                  <c:v>0.75230319123129741</c:v>
                </c:pt>
                <c:pt idx="4">
                  <c:v>0.61898604789776479</c:v>
                </c:pt>
                <c:pt idx="5">
                  <c:v>0.47265789949616749</c:v>
                </c:pt>
                <c:pt idx="6">
                  <c:v>0.31240286279732982</c:v>
                </c:pt>
                <c:pt idx="7">
                  <c:v>0.1372582778915245</c:v>
                </c:pt>
                <c:pt idx="8">
                  <c:v>4.3788492707167496E-2</c:v>
                </c:pt>
                <c:pt idx="9">
                  <c:v>5.2585640689926461E-3</c:v>
                </c:pt>
              </c:numCache>
            </c:numRef>
          </c:xVal>
          <c:yVal>
            <c:numRef>
              <c:f>'aula flash p alunos'!$W$54:$W$63</c:f>
              <c:numCache>
                <c:formatCode>General</c:formatCode>
                <c:ptCount val="10"/>
                <c:pt idx="0">
                  <c:v>337.8</c:v>
                </c:pt>
                <c:pt idx="1">
                  <c:v>339</c:v>
                </c:pt>
                <c:pt idx="2">
                  <c:v>340</c:v>
                </c:pt>
                <c:pt idx="3">
                  <c:v>342</c:v>
                </c:pt>
                <c:pt idx="4">
                  <c:v>344</c:v>
                </c:pt>
                <c:pt idx="5">
                  <c:v>346</c:v>
                </c:pt>
                <c:pt idx="6">
                  <c:v>348</c:v>
                </c:pt>
                <c:pt idx="7">
                  <c:v>350</c:v>
                </c:pt>
                <c:pt idx="8">
                  <c:v>351</c:v>
                </c:pt>
                <c:pt idx="9">
                  <c:v>351.4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A3-4872-8D3E-1BB5DDF17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3346520"/>
        <c:axId val="733343896"/>
      </c:scatterChart>
      <c:valAx>
        <c:axId val="73334652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3343896"/>
        <c:crosses val="autoZero"/>
        <c:crossBetween val="midCat"/>
        <c:majorUnit val="0.2"/>
      </c:valAx>
      <c:valAx>
        <c:axId val="73334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33465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chart" Target="../charts/chart1.xml"/><Relationship Id="rId7" Type="http://schemas.openxmlformats.org/officeDocument/2006/relationships/chart" Target="../charts/chart3.xml"/><Relationship Id="rId2" Type="http://schemas.openxmlformats.org/officeDocument/2006/relationships/image" Target="../media/image8.emf"/><Relationship Id="rId1" Type="http://schemas.openxmlformats.org/officeDocument/2006/relationships/image" Target="../media/image7.png"/><Relationship Id="rId6" Type="http://schemas.openxmlformats.org/officeDocument/2006/relationships/chart" Target="../charts/chart2.xml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157288</xdr:rowOff>
    </xdr:from>
    <xdr:to>
      <xdr:col>9</xdr:col>
      <xdr:colOff>419100</xdr:colOff>
      <xdr:row>13</xdr:row>
      <xdr:rowOff>47606</xdr:rowOff>
    </xdr:to>
    <xdr:pic>
      <xdr:nvPicPr>
        <xdr:cNvPr id="2" name="table">
          <a:extLst>
            <a:ext uri="{FF2B5EF4-FFF2-40B4-BE49-F238E27FC236}">
              <a16:creationId xmlns:a16="http://schemas.microsoft.com/office/drawing/2014/main" id="{C88E0066-2232-40A7-B228-F6A64607A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40" y="1559368"/>
          <a:ext cx="5379720" cy="781858"/>
        </a:xfrm>
        <a:prstGeom prst="rect">
          <a:avLst/>
        </a:prstGeom>
      </xdr:spPr>
    </xdr:pic>
    <xdr:clientData/>
  </xdr:twoCellAnchor>
  <xdr:twoCellAnchor editAs="oneCell">
    <xdr:from>
      <xdr:col>1</xdr:col>
      <xdr:colOff>144016</xdr:colOff>
      <xdr:row>7</xdr:row>
      <xdr:rowOff>0</xdr:rowOff>
    </xdr:from>
    <xdr:to>
      <xdr:col>5</xdr:col>
      <xdr:colOff>496379</xdr:colOff>
      <xdr:row>8</xdr:row>
      <xdr:rowOff>17820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BA1F75A-0858-4654-9025-07A33150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8856" y="1226820"/>
          <a:ext cx="2851723" cy="19308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276225</xdr:colOff>
      <xdr:row>6</xdr:row>
      <xdr:rowOff>9525</xdr:rowOff>
    </xdr:from>
    <xdr:to>
      <xdr:col>16</xdr:col>
      <xdr:colOff>57150</xdr:colOff>
      <xdr:row>17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3B81DD0-3067-4D3E-B955-EC64E5BA1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592032</xdr:colOff>
      <xdr:row>47</xdr:row>
      <xdr:rowOff>142875</xdr:rowOff>
    </xdr:from>
    <xdr:to>
      <xdr:col>6</xdr:col>
      <xdr:colOff>125412</xdr:colOff>
      <xdr:row>49</xdr:row>
      <xdr:rowOff>133350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7ED43A2-4EA2-4EF0-BFCC-AD65AD3BC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91392" y="9073515"/>
          <a:ext cx="783060" cy="34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52</xdr:row>
      <xdr:rowOff>104774</xdr:rowOff>
    </xdr:from>
    <xdr:to>
      <xdr:col>6</xdr:col>
      <xdr:colOff>153987</xdr:colOff>
      <xdr:row>54</xdr:row>
      <xdr:rowOff>118917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DC8B142-31E3-4D08-9631-3D73B4659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9911714"/>
          <a:ext cx="712152" cy="395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85726</xdr:colOff>
      <xdr:row>30</xdr:row>
      <xdr:rowOff>161925</xdr:rowOff>
    </xdr:from>
    <xdr:to>
      <xdr:col>16</xdr:col>
      <xdr:colOff>266700</xdr:colOff>
      <xdr:row>45</xdr:row>
      <xdr:rowOff>66676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9B59FB3-7BB6-4839-9848-7911B7673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19050</xdr:colOff>
      <xdr:row>53</xdr:row>
      <xdr:rowOff>19050</xdr:rowOff>
    </xdr:from>
    <xdr:to>
      <xdr:col>18</xdr:col>
      <xdr:colOff>190500</xdr:colOff>
      <xdr:row>68</xdr:row>
      <xdr:rowOff>66675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11F7712-73C2-4AC4-BC30-735087B8F9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22</xdr:row>
          <xdr:rowOff>0</xdr:rowOff>
        </xdr:from>
        <xdr:to>
          <xdr:col>14</xdr:col>
          <xdr:colOff>198120</xdr:colOff>
          <xdr:row>22</xdr:row>
          <xdr:rowOff>236220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46091E2-B44E-4A8A-A6AD-FC1EC56E0D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22</xdr:row>
          <xdr:rowOff>0</xdr:rowOff>
        </xdr:from>
        <xdr:to>
          <xdr:col>15</xdr:col>
          <xdr:colOff>198120</xdr:colOff>
          <xdr:row>22</xdr:row>
          <xdr:rowOff>236220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A2F4192-6785-4678-864E-E86EC18112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350520</xdr:colOff>
          <xdr:row>23</xdr:row>
          <xdr:rowOff>60960</xdr:rowOff>
        </xdr:from>
        <xdr:to>
          <xdr:col>3</xdr:col>
          <xdr:colOff>373380</xdr:colOff>
          <xdr:row>25</xdr:row>
          <xdr:rowOff>152400</xdr:rowOff>
        </xdr:to>
        <xdr:sp macro="" textlink="">
          <xdr:nvSpPr>
            <xdr:cNvPr id="1027" name="Objeto 1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191B68F-F9F0-4352-95A0-0A82A7BCA9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388620</xdr:colOff>
          <xdr:row>25</xdr:row>
          <xdr:rowOff>121920</xdr:rowOff>
        </xdr:from>
        <xdr:to>
          <xdr:col>3</xdr:col>
          <xdr:colOff>487680</xdr:colOff>
          <xdr:row>29</xdr:row>
          <xdr:rowOff>38100</xdr:rowOff>
        </xdr:to>
        <xdr:sp macro="" textlink="">
          <xdr:nvSpPr>
            <xdr:cNvPr id="1028" name="Objeto 1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277EF63-D333-4C5A-A749-A04D201673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22</xdr:row>
          <xdr:rowOff>0</xdr:rowOff>
        </xdr:from>
        <xdr:to>
          <xdr:col>20</xdr:col>
          <xdr:colOff>198120</xdr:colOff>
          <xdr:row>22</xdr:row>
          <xdr:rowOff>236220</xdr:rowOff>
        </xdr:to>
        <xdr:sp macro="" textlink="">
          <xdr:nvSpPr>
            <xdr:cNvPr id="1029" name="Object 7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60F84C8-DC7A-4F06-9B64-2E358B00F1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22</xdr:row>
          <xdr:rowOff>0</xdr:rowOff>
        </xdr:from>
        <xdr:to>
          <xdr:col>21</xdr:col>
          <xdr:colOff>198120</xdr:colOff>
          <xdr:row>22</xdr:row>
          <xdr:rowOff>236220</xdr:rowOff>
        </xdr:to>
        <xdr:sp macro="" textlink="">
          <xdr:nvSpPr>
            <xdr:cNvPr id="1030" name="Object 8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B013C09B-4969-4842-91E4-D578C531FB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83820</xdr:colOff>
          <xdr:row>35</xdr:row>
          <xdr:rowOff>182880</xdr:rowOff>
        </xdr:from>
        <xdr:to>
          <xdr:col>2</xdr:col>
          <xdr:colOff>495300</xdr:colOff>
          <xdr:row>38</xdr:row>
          <xdr:rowOff>38100</xdr:rowOff>
        </xdr:to>
        <xdr:sp macro="" textlink="">
          <xdr:nvSpPr>
            <xdr:cNvPr id="1031" name="Object 9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93E8C05D-5E5E-4CAD-BA2C-E72E9E2400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36</xdr:row>
          <xdr:rowOff>45720</xdr:rowOff>
        </xdr:from>
        <xdr:to>
          <xdr:col>6</xdr:col>
          <xdr:colOff>236220</xdr:colOff>
          <xdr:row>37</xdr:row>
          <xdr:rowOff>144780</xdr:rowOff>
        </xdr:to>
        <xdr:sp macro="" textlink="">
          <xdr:nvSpPr>
            <xdr:cNvPr id="1032" name="Object 10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41DDDBF0-360A-4556-A207-7FAE22FB1B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121920</xdr:colOff>
      <xdr:row>51</xdr:row>
      <xdr:rowOff>114300</xdr:rowOff>
    </xdr:from>
    <xdr:to>
      <xdr:col>30</xdr:col>
      <xdr:colOff>518160</xdr:colOff>
      <xdr:row>63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9B2DF6-F665-4C0B-ABE3-6399400A7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0.41247</cdr:x>
      <cdr:y>0</cdr:y>
    </cdr:from>
    <cdr:to>
      <cdr:x>0.60563</cdr:x>
      <cdr:y>0.09722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52625" y="0"/>
          <a:ext cx="914400" cy="261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T = 370 K</a:t>
          </a:r>
        </a:p>
      </cdr:txBody>
    </cdr:sp>
  </cdr:relSizeAnchor>
  <cdr:relSizeAnchor xmlns:cdr="http://schemas.openxmlformats.org/drawingml/2006/chartDrawing">
    <cdr:from>
      <cdr:x>0.05224</cdr:x>
      <cdr:y>0.40706</cdr:y>
    </cdr:from>
    <cdr:to>
      <cdr:x>0.21249</cdr:x>
      <cdr:y>0.59837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89118" y="1046854"/>
          <a:ext cx="886812" cy="4920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n-GB" sz="1100"/>
            <a:t>ponto de orvalho</a:t>
          </a:r>
        </a:p>
      </cdr:txBody>
    </cdr:sp>
  </cdr:relSizeAnchor>
  <cdr:relSizeAnchor xmlns:cdr="http://schemas.openxmlformats.org/drawingml/2006/chartDrawing">
    <cdr:from>
      <cdr:x>0.04566</cdr:x>
      <cdr:y>0.16496</cdr:y>
    </cdr:from>
    <cdr:to>
      <cdr:x>0.20889</cdr:x>
      <cdr:y>0.36223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252682" y="424229"/>
          <a:ext cx="903319" cy="5073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marL="0" indent="0"/>
          <a:r>
            <a:rPr lang="en-GB" sz="1100">
              <a:latin typeface="+mn-lt"/>
              <a:ea typeface="+mn-ea"/>
              <a:cs typeface="+mn-cs"/>
            </a:rPr>
            <a:t>ponto de bolha</a:t>
          </a:r>
        </a:p>
      </cdr:txBody>
    </cdr:sp>
  </cdr:relSizeAnchor>
  <cdr:relSizeAnchor xmlns:cdr="http://schemas.openxmlformats.org/drawingml/2006/chartDrawing">
    <cdr:from>
      <cdr:x>0.51141</cdr:x>
      <cdr:y>0.72099</cdr:y>
    </cdr:from>
    <cdr:to>
      <cdr:x>0.56372</cdr:x>
      <cdr:y>0.81822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2830153" y="1854210"/>
          <a:ext cx="289485" cy="25005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V</a:t>
          </a:r>
        </a:p>
      </cdr:txBody>
    </cdr:sp>
  </cdr:relSizeAnchor>
  <cdr:relSizeAnchor xmlns:cdr="http://schemas.openxmlformats.org/drawingml/2006/chartDrawing">
    <cdr:from>
      <cdr:x>0.40236</cdr:x>
      <cdr:y>0.1265</cdr:y>
    </cdr:from>
    <cdr:to>
      <cdr:x>0.45468</cdr:x>
      <cdr:y>0.22372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2226690" y="325320"/>
          <a:ext cx="289540" cy="25002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0.41247</cdr:x>
      <cdr:y>0</cdr:y>
    </cdr:from>
    <cdr:to>
      <cdr:x>0.60563</cdr:x>
      <cdr:y>0.09722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52625" y="0"/>
          <a:ext cx="914400" cy="261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P=101300 Pa</a:t>
          </a:r>
        </a:p>
      </cdr:txBody>
    </cdr:sp>
  </cdr:relSizeAnchor>
  <cdr:relSizeAnchor xmlns:cdr="http://schemas.openxmlformats.org/drawingml/2006/chartDrawing">
    <cdr:from>
      <cdr:x>0.206</cdr:x>
      <cdr:y>0.26606</cdr:y>
    </cdr:from>
    <cdr:to>
      <cdr:x>0.33695</cdr:x>
      <cdr:y>0.52273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914380" y="669026"/>
          <a:ext cx="581241" cy="6454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en-GB" sz="1100"/>
            <a:t>ponto de bolha</a:t>
          </a:r>
        </a:p>
      </cdr:txBody>
    </cdr:sp>
  </cdr:relSizeAnchor>
  <cdr:relSizeAnchor xmlns:cdr="http://schemas.openxmlformats.org/drawingml/2006/chartDrawing">
    <cdr:from>
      <cdr:x>0.59734</cdr:x>
      <cdr:y>0.2497</cdr:y>
    </cdr:from>
    <cdr:to>
      <cdr:x>0.76057</cdr:x>
      <cdr:y>0.44697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2827743" y="627885"/>
          <a:ext cx="772719" cy="4960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marL="0" indent="0"/>
          <a:r>
            <a:rPr lang="en-GB" sz="1100">
              <a:latin typeface="+mn-lt"/>
              <a:ea typeface="+mn-ea"/>
              <a:cs typeface="+mn-cs"/>
            </a:rPr>
            <a:t>ponto de orvalho</a:t>
          </a:r>
        </a:p>
      </cdr:txBody>
    </cdr:sp>
  </cdr:relSizeAnchor>
  <cdr:relSizeAnchor xmlns:cdr="http://schemas.openxmlformats.org/drawingml/2006/chartDrawing">
    <cdr:from>
      <cdr:x>0.53188</cdr:x>
      <cdr:y>0.14549</cdr:y>
    </cdr:from>
    <cdr:to>
      <cdr:x>0.58419</cdr:x>
      <cdr:y>0.24272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2360818" y="365839"/>
          <a:ext cx="232186" cy="24449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V</a:t>
          </a:r>
        </a:p>
      </cdr:txBody>
    </cdr:sp>
  </cdr:relSizeAnchor>
  <cdr:relSizeAnchor xmlns:cdr="http://schemas.openxmlformats.org/drawingml/2006/chartDrawing">
    <cdr:from>
      <cdr:x>0.25553</cdr:x>
      <cdr:y>0.56606</cdr:y>
    </cdr:from>
    <cdr:to>
      <cdr:x>0.30785</cdr:x>
      <cdr:y>0.66328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1209663" y="1423414"/>
          <a:ext cx="247679" cy="24446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L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ercicios%202021%203%20eq%20flas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kler/Dropbox/downloads/lacto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kler/Documents/x_IPT%20ensino/tecnologia%20de%20particulas/aulas%20de%20exercicios%20e%20provas/superados/solubilidade%20do%20sulfato%20de%20cobre%205aq%20mull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kler/Documents/x_IPT%20orientandos/prado/dados%20dos%20ensaios%20prado%20v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la ex leitura diagr fase"/>
      <sheetName val="aula exemplo diagr fase"/>
      <sheetName val="aula ex constr diagr fase"/>
      <sheetName val="binario ideal seader"/>
      <sheetName val="EQ3 a EQ6"/>
      <sheetName val="EQ7"/>
      <sheetName val="EQ8"/>
      <sheetName val="aula flash"/>
      <sheetName val="aula flash p alunos"/>
      <sheetName val="Nguyen"/>
      <sheetName val="Nguyen_mar"/>
      <sheetName val="FL01"/>
      <sheetName val="FL02"/>
      <sheetName val="FL03a05"/>
      <sheetName val="FL06a08"/>
      <sheetName val="K Values"/>
      <sheetName val="vapor pressures"/>
      <sheetName val="alpha x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6">
          <cell r="C146">
            <v>100</v>
          </cell>
        </row>
        <row r="147">
          <cell r="C147">
            <v>0.1</v>
          </cell>
        </row>
        <row r="148">
          <cell r="C148">
            <v>0.2</v>
          </cell>
        </row>
        <row r="149">
          <cell r="C149">
            <v>0.3</v>
          </cell>
        </row>
        <row r="150">
          <cell r="C150">
            <v>0.4</v>
          </cell>
        </row>
        <row r="153">
          <cell r="C153">
            <v>4.2</v>
          </cell>
        </row>
        <row r="154">
          <cell r="C154">
            <v>1.75</v>
          </cell>
        </row>
        <row r="155">
          <cell r="C155">
            <v>0.74</v>
          </cell>
        </row>
        <row r="156">
          <cell r="C156">
            <v>0.34</v>
          </cell>
        </row>
      </sheetData>
      <sheetData sheetId="8">
        <row r="23">
          <cell r="W23" t="str">
            <v>x</v>
          </cell>
          <cell r="X23" t="str">
            <v>y</v>
          </cell>
        </row>
        <row r="24">
          <cell r="W24">
            <v>0</v>
          </cell>
          <cell r="X24">
            <v>0</v>
          </cell>
          <cell r="Y24">
            <v>201377.03844697715</v>
          </cell>
          <cell r="Z24">
            <v>0.5</v>
          </cell>
          <cell r="AA24">
            <v>220000</v>
          </cell>
        </row>
        <row r="25">
          <cell r="W25">
            <v>0.2</v>
          </cell>
          <cell r="X25">
            <v>0.28362809613682233</v>
          </cell>
          <cell r="Y25">
            <v>224885.46785379102</v>
          </cell>
          <cell r="Z25">
            <v>0.5</v>
          </cell>
          <cell r="AA25">
            <v>260148.11196401183</v>
          </cell>
        </row>
        <row r="26">
          <cell r="W26">
            <v>0.4</v>
          </cell>
          <cell r="X26">
            <v>0.51357008203216736</v>
          </cell>
          <cell r="Y26">
            <v>248393.89726060489</v>
          </cell>
        </row>
        <row r="27">
          <cell r="N27">
            <v>370</v>
          </cell>
          <cell r="O27">
            <v>318919.1854810465</v>
          </cell>
          <cell r="P27">
            <v>201377.03844697715</v>
          </cell>
          <cell r="W27">
            <v>0.6</v>
          </cell>
          <cell r="X27">
            <v>0.70375091538912149</v>
          </cell>
          <cell r="Y27">
            <v>271902.32666741876</v>
          </cell>
          <cell r="Z27">
            <v>0.38700000000000001</v>
          </cell>
          <cell r="AA27">
            <v>246870.90977227534</v>
          </cell>
        </row>
        <row r="28">
          <cell r="N28">
            <v>360</v>
          </cell>
          <cell r="O28">
            <v>229268.1655032186</v>
          </cell>
          <cell r="P28">
            <v>140485.39035399826</v>
          </cell>
          <cell r="W28">
            <v>0.8</v>
          </cell>
          <cell r="X28">
            <v>0.86366302898167069</v>
          </cell>
          <cell r="Y28">
            <v>295410.75607423263</v>
          </cell>
          <cell r="Z28">
            <v>0.5</v>
          </cell>
          <cell r="AA28">
            <v>246870.90977227534</v>
          </cell>
        </row>
        <row r="29">
          <cell r="N29">
            <v>350</v>
          </cell>
          <cell r="O29">
            <v>161347.53841698795</v>
          </cell>
          <cell r="P29">
            <v>95637.369402173252</v>
          </cell>
          <cell r="W29">
            <v>1</v>
          </cell>
          <cell r="X29">
            <v>1</v>
          </cell>
          <cell r="Y29">
            <v>318919.1854810465</v>
          </cell>
        </row>
        <row r="30">
          <cell r="N30">
            <v>340</v>
          </cell>
          <cell r="O30">
            <v>110910.74374716006</v>
          </cell>
          <cell r="P30">
            <v>63382.198757860242</v>
          </cell>
          <cell r="Z30">
            <v>0.5</v>
          </cell>
          <cell r="AA30">
            <v>260148.11196401183</v>
          </cell>
        </row>
        <row r="31">
          <cell r="N31">
            <v>330</v>
          </cell>
          <cell r="O31">
            <v>74283.54691353142</v>
          </cell>
          <cell r="P31">
            <v>40783.893775680881</v>
          </cell>
          <cell r="Z31">
            <v>0.61299999999999999</v>
          </cell>
          <cell r="AA31">
            <v>260148.11196401183</v>
          </cell>
        </row>
        <row r="33">
          <cell r="Z33">
            <v>0</v>
          </cell>
          <cell r="AA33">
            <v>246870.90977227534</v>
          </cell>
        </row>
        <row r="34">
          <cell r="Z34">
            <v>0.5</v>
          </cell>
          <cell r="AA34">
            <v>246870.90977227534</v>
          </cell>
        </row>
        <row r="36">
          <cell r="Z36">
            <v>0</v>
          </cell>
          <cell r="AA36">
            <v>260148.11196401183</v>
          </cell>
        </row>
        <row r="37">
          <cell r="Z37">
            <v>0.5</v>
          </cell>
          <cell r="AA37">
            <v>260148.11196401183</v>
          </cell>
        </row>
        <row r="53">
          <cell r="Z53" t="str">
            <v>x</v>
          </cell>
          <cell r="AA53" t="str">
            <v>y</v>
          </cell>
        </row>
        <row r="54">
          <cell r="W54">
            <v>337.8</v>
          </cell>
          <cell r="Z54">
            <v>0.98899775861344352</v>
          </cell>
          <cell r="AA54">
            <v>0.99373592689013956</v>
          </cell>
        </row>
        <row r="55">
          <cell r="W55">
            <v>339</v>
          </cell>
          <cell r="Z55">
            <v>0.88286555826040181</v>
          </cell>
          <cell r="AA55">
            <v>0.92977498822617355</v>
          </cell>
        </row>
        <row r="56">
          <cell r="W56">
            <v>340</v>
          </cell>
          <cell r="Z56">
            <v>0.79779007017101533</v>
          </cell>
          <cell r="AA56">
            <v>0.87347966472622229</v>
          </cell>
        </row>
        <row r="57">
          <cell r="W57">
            <v>342</v>
          </cell>
          <cell r="Z57">
            <v>0.63621547834233538</v>
          </cell>
          <cell r="AA57">
            <v>0.75230319123129741</v>
          </cell>
        </row>
        <row r="58">
          <cell r="T58">
            <v>0.5</v>
          </cell>
          <cell r="U58">
            <v>342</v>
          </cell>
          <cell r="W58">
            <v>344</v>
          </cell>
          <cell r="Z58">
            <v>0.48518775451166896</v>
          </cell>
          <cell r="AA58">
            <v>0.61898604789776479</v>
          </cell>
        </row>
        <row r="59">
          <cell r="T59">
            <v>0.5</v>
          </cell>
          <cell r="U59">
            <v>345.6</v>
          </cell>
          <cell r="W59">
            <v>346</v>
          </cell>
          <cell r="Z59">
            <v>0.34373741665919316</v>
          </cell>
          <cell r="AA59">
            <v>0.47265789949616749</v>
          </cell>
        </row>
        <row r="60">
          <cell r="W60">
            <v>348</v>
          </cell>
          <cell r="Z60">
            <v>0.21099415339861699</v>
          </cell>
          <cell r="AA60">
            <v>0.31240286279732982</v>
          </cell>
        </row>
        <row r="61">
          <cell r="T61">
            <v>0.5</v>
          </cell>
          <cell r="U61">
            <v>343.798</v>
          </cell>
          <cell r="W61">
            <v>350</v>
          </cell>
          <cell r="Z61">
            <v>8.6175864142885986E-2</v>
          </cell>
          <cell r="AA61">
            <v>0.1372582778915245</v>
          </cell>
        </row>
        <row r="62">
          <cell r="T62">
            <v>0.63303778281748879</v>
          </cell>
          <cell r="U62">
            <v>343.798</v>
          </cell>
          <cell r="W62">
            <v>351</v>
          </cell>
          <cell r="Z62">
            <v>2.6515902402230587E-2</v>
          </cell>
          <cell r="AA62">
            <v>4.3788492707167496E-2</v>
          </cell>
        </row>
        <row r="63">
          <cell r="W63">
            <v>351.4</v>
          </cell>
          <cell r="Z63">
            <v>3.1387854883182628E-3</v>
          </cell>
          <cell r="AA63">
            <v>5.2585640689926461E-3</v>
          </cell>
        </row>
        <row r="64">
          <cell r="T64">
            <v>0.5</v>
          </cell>
          <cell r="U64">
            <v>345.6</v>
          </cell>
        </row>
        <row r="65">
          <cell r="T65">
            <v>0.36853364488517726</v>
          </cell>
          <cell r="U65">
            <v>345.6</v>
          </cell>
        </row>
      </sheetData>
      <sheetData sheetId="9">
        <row r="108">
          <cell r="B108">
            <v>0</v>
          </cell>
        </row>
        <row r="109">
          <cell r="B109">
            <v>0.5</v>
          </cell>
        </row>
        <row r="110">
          <cell r="B110">
            <v>0.5</v>
          </cell>
        </row>
        <row r="111">
          <cell r="B111">
            <v>0</v>
          </cell>
        </row>
        <row r="114">
          <cell r="B114">
            <v>1</v>
          </cell>
        </row>
        <row r="115">
          <cell r="B115">
            <v>1.4598835611336323</v>
          </cell>
        </row>
        <row r="116">
          <cell r="B116">
            <v>0.60615626284608481</v>
          </cell>
        </row>
        <row r="117">
          <cell r="B117">
            <v>1</v>
          </cell>
        </row>
      </sheetData>
      <sheetData sheetId="10">
        <row r="125">
          <cell r="D125">
            <v>1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0.4</v>
          </cell>
        </row>
        <row r="129">
          <cell r="D129">
            <v>0.6</v>
          </cell>
        </row>
        <row r="131">
          <cell r="D131">
            <v>360</v>
          </cell>
        </row>
        <row r="132">
          <cell r="D132">
            <v>1</v>
          </cell>
        </row>
        <row r="133">
          <cell r="D133">
            <v>1</v>
          </cell>
        </row>
        <row r="134">
          <cell r="D134">
            <v>2.8707177141012918</v>
          </cell>
        </row>
        <row r="135">
          <cell r="D135">
            <v>0.36852227455992814</v>
          </cell>
        </row>
      </sheetData>
      <sheetData sheetId="11"/>
      <sheetData sheetId="12"/>
      <sheetData sheetId="13">
        <row r="17">
          <cell r="B17">
            <v>2.2999999999999998</v>
          </cell>
        </row>
      </sheetData>
      <sheetData sheetId="14">
        <row r="78">
          <cell r="B78">
            <v>2</v>
          </cell>
        </row>
        <row r="79">
          <cell r="B79">
            <v>0</v>
          </cell>
        </row>
        <row r="80">
          <cell r="B80">
            <v>0.5</v>
          </cell>
        </row>
        <row r="81">
          <cell r="B81">
            <v>0.5</v>
          </cell>
        </row>
        <row r="82">
          <cell r="B82">
            <v>0</v>
          </cell>
        </row>
        <row r="85">
          <cell r="B85">
            <v>1</v>
          </cell>
        </row>
        <row r="86">
          <cell r="B86">
            <v>1.5584459538686464</v>
          </cell>
        </row>
        <row r="87">
          <cell r="B87">
            <v>0.65775433809191164</v>
          </cell>
        </row>
        <row r="88">
          <cell r="B88">
            <v>1</v>
          </cell>
        </row>
        <row r="191">
          <cell r="B191">
            <v>2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0.3</v>
          </cell>
        </row>
        <row r="195">
          <cell r="B195">
            <v>0.7</v>
          </cell>
        </row>
        <row r="198">
          <cell r="B198">
            <v>1</v>
          </cell>
        </row>
        <row r="199">
          <cell r="B199">
            <v>1</v>
          </cell>
        </row>
        <row r="200">
          <cell r="B200">
            <v>5.7073643589895218</v>
          </cell>
        </row>
        <row r="201">
          <cell r="B201">
            <v>0.47695154196603928</v>
          </cell>
        </row>
      </sheetData>
      <sheetData sheetId="15"/>
      <sheetData sheetId="16">
        <row r="4">
          <cell r="E4">
            <v>73.304000000000002</v>
          </cell>
          <cell r="F4">
            <v>-7122.3</v>
          </cell>
          <cell r="G4">
            <v>-7.1424000000000003</v>
          </cell>
          <cell r="H4">
            <v>2.8853000000000001E-6</v>
          </cell>
          <cell r="I4">
            <v>2</v>
          </cell>
        </row>
        <row r="7">
          <cell r="E7">
            <v>82.718000000000004</v>
          </cell>
          <cell r="F7">
            <v>-6904.5</v>
          </cell>
          <cell r="G7">
            <v>-8.8621999999999996</v>
          </cell>
          <cell r="H7">
            <v>7.4664000000000002E-6</v>
          </cell>
          <cell r="I7">
            <v>2</v>
          </cell>
        </row>
      </sheetData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ctose"/>
      <sheetName val="vibracao"/>
    </sheetNames>
    <sheetDataSet>
      <sheetData sheetId="0"/>
      <sheetData sheetId="1">
        <row r="12">
          <cell r="C12">
            <v>4.8549999999999999E-3</v>
          </cell>
        </row>
        <row r="13">
          <cell r="C13">
            <v>9.8000000000000007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(L)"/>
      <sheetName val=" logn(L)"/>
      <sheetName val="n(L)"/>
      <sheetName val="vol%"/>
      <sheetName val="csd"/>
      <sheetName val="calculos"/>
      <sheetName val="solub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G2" t="str">
            <v>rho</v>
          </cell>
          <cell r="H2">
            <v>2.2859999999999998E-3</v>
          </cell>
        </row>
      </sheetData>
      <sheetData sheetId="5">
        <row r="11">
          <cell r="C11">
            <v>249.5</v>
          </cell>
        </row>
        <row r="12">
          <cell r="C12">
            <v>159.5</v>
          </cell>
        </row>
        <row r="31">
          <cell r="C31">
            <v>2286</v>
          </cell>
        </row>
        <row r="49">
          <cell r="C49">
            <v>0.12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q"/>
      <sheetName val="Tmeta"/>
      <sheetName val="Tmeta_us"/>
      <sheetName val="dados"/>
      <sheetName val="Plan2"/>
      <sheetName val="Plan3"/>
    </sheetNames>
    <sheetDataSet>
      <sheetData sheetId="0">
        <row r="21">
          <cell r="B21" t="str">
            <v>eq_corr</v>
          </cell>
        </row>
      </sheetData>
      <sheetData sheetId="1">
        <row r="21">
          <cell r="B21" t="str">
            <v>meta_corr</v>
          </cell>
        </row>
      </sheetData>
      <sheetData sheetId="2">
        <row r="21">
          <cell r="B21" t="str">
            <v>meta_us_corr</v>
          </cell>
        </row>
      </sheetData>
      <sheetData sheetId="3">
        <row r="1">
          <cell r="T1">
            <v>180</v>
          </cell>
        </row>
        <row r="2">
          <cell r="W2">
            <v>60</v>
          </cell>
        </row>
        <row r="3">
          <cell r="W3">
            <v>1049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6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6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8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wmf"/><Relationship Id="rId15" Type="http://schemas.openxmlformats.org/officeDocument/2006/relationships/image" Target="../media/image5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E88A1-CB82-4D7D-ADA7-8FB060F601EC}">
  <dimension ref="A1:AG70"/>
  <sheetViews>
    <sheetView tabSelected="1" zoomScaleNormal="100" workbookViewId="0"/>
  </sheetViews>
  <sheetFormatPr defaultColWidth="9.109375" defaultRowHeight="13.8" x14ac:dyDescent="0.3"/>
  <cols>
    <col min="1" max="6" width="9.109375" style="2"/>
    <col min="7" max="7" width="8.5546875" style="2" bestFit="1" customWidth="1"/>
    <col min="8" max="14" width="9.109375" style="2"/>
    <col min="15" max="15" width="9.109375" style="2" customWidth="1"/>
    <col min="16" max="18" width="9.109375" style="2"/>
    <col min="19" max="19" width="4.6640625" style="2" customWidth="1"/>
    <col min="20" max="20" width="9.109375" style="2"/>
    <col min="21" max="21" width="9.33203125" style="2" customWidth="1"/>
    <col min="22" max="22" width="10.5546875" style="2" bestFit="1" customWidth="1"/>
    <col min="23" max="23" width="7.88671875" style="2" customWidth="1"/>
    <col min="24" max="24" width="9.109375" style="2" customWidth="1"/>
    <col min="25" max="25" width="9.33203125" style="2" customWidth="1"/>
    <col min="26" max="26" width="7.109375" style="2" customWidth="1"/>
    <col min="27" max="27" width="9" style="2" customWidth="1"/>
    <col min="28" max="28" width="9.109375" style="2"/>
    <col min="29" max="29" width="11.5546875" style="2" bestFit="1" customWidth="1"/>
    <col min="30" max="16384" width="9.109375" style="2"/>
  </cols>
  <sheetData>
    <row r="1" spans="1:24" x14ac:dyDescent="0.3">
      <c r="A1" s="1" t="s">
        <v>0</v>
      </c>
    </row>
    <row r="2" spans="1:24" x14ac:dyDescent="0.3">
      <c r="A2" s="1" t="s">
        <v>1</v>
      </c>
      <c r="B2" s="1"/>
      <c r="C2" s="1"/>
    </row>
    <row r="3" spans="1:24" x14ac:dyDescent="0.3">
      <c r="A3" s="2" t="s">
        <v>2</v>
      </c>
    </row>
    <row r="4" spans="1:24" x14ac:dyDescent="0.3">
      <c r="A4" s="2" t="s">
        <v>3</v>
      </c>
    </row>
    <row r="5" spans="1:24" x14ac:dyDescent="0.3">
      <c r="A5" s="2" t="s">
        <v>4</v>
      </c>
    </row>
    <row r="6" spans="1:24" x14ac:dyDescent="0.3">
      <c r="A6" s="2" t="s">
        <v>5</v>
      </c>
    </row>
    <row r="9" spans="1:24" x14ac:dyDescent="0.3">
      <c r="W9" s="3"/>
    </row>
    <row r="10" spans="1:24" x14ac:dyDescent="0.3">
      <c r="W10" s="3"/>
    </row>
    <row r="11" spans="1:24" x14ac:dyDescent="0.3">
      <c r="W11" s="3"/>
    </row>
    <row r="12" spans="1:24" ht="14.4" x14ac:dyDescent="0.3">
      <c r="R12" s="4"/>
      <c r="S12" s="5"/>
      <c r="U12" s="6"/>
      <c r="V12" s="7"/>
      <c r="W12" s="3"/>
      <c r="X12" s="7"/>
    </row>
    <row r="13" spans="1:24" ht="14.4" x14ac:dyDescent="0.3">
      <c r="R13" s="4"/>
      <c r="S13" s="5"/>
      <c r="T13" s="5"/>
      <c r="U13" s="6"/>
      <c r="W13" s="3"/>
    </row>
    <row r="14" spans="1:24" ht="14.4" x14ac:dyDescent="0.3">
      <c r="R14" s="4"/>
      <c r="S14" s="5"/>
      <c r="T14" s="5"/>
      <c r="U14" s="6"/>
      <c r="W14" s="3"/>
    </row>
    <row r="15" spans="1:24" ht="14.4" x14ac:dyDescent="0.3">
      <c r="R15" s="4"/>
      <c r="S15" s="5"/>
      <c r="T15" s="5"/>
      <c r="U15" s="6"/>
      <c r="W15" s="3"/>
    </row>
    <row r="16" spans="1:24" x14ac:dyDescent="0.3">
      <c r="A16" s="2" t="s">
        <v>6</v>
      </c>
      <c r="B16" s="2" t="s">
        <v>7</v>
      </c>
    </row>
    <row r="17" spans="1:33" ht="14.4" x14ac:dyDescent="0.3">
      <c r="B17" s="2" t="s">
        <v>8</v>
      </c>
      <c r="R17"/>
      <c r="S17"/>
      <c r="T17"/>
      <c r="U17"/>
      <c r="V17"/>
      <c r="W17"/>
      <c r="X17"/>
      <c r="Y17"/>
    </row>
    <row r="18" spans="1:33" ht="14.4" x14ac:dyDescent="0.3">
      <c r="B18" s="2" t="s">
        <v>9</v>
      </c>
      <c r="U18" s="5"/>
      <c r="V18" s="5"/>
      <c r="W18" s="5"/>
      <c r="X18" s="5"/>
      <c r="Y18"/>
    </row>
    <row r="19" spans="1:33" ht="14.4" x14ac:dyDescent="0.3">
      <c r="B19" s="2" t="s">
        <v>10</v>
      </c>
      <c r="U19" s="5"/>
      <c r="V19" s="5"/>
      <c r="W19" s="5"/>
      <c r="X19" s="5"/>
      <c r="Y19"/>
    </row>
    <row r="20" spans="1:33" ht="14.4" x14ac:dyDescent="0.3">
      <c r="A20" s="2" t="s">
        <v>11</v>
      </c>
      <c r="B20" s="2" t="s">
        <v>12</v>
      </c>
      <c r="M20" s="2" t="s">
        <v>13</v>
      </c>
      <c r="N20" s="2">
        <v>101300</v>
      </c>
      <c r="U20" s="5"/>
      <c r="V20" s="5"/>
      <c r="W20" s="5"/>
      <c r="X20" s="5"/>
      <c r="Y20"/>
    </row>
    <row r="21" spans="1:33" x14ac:dyDescent="0.3">
      <c r="B21" s="2" t="s">
        <v>14</v>
      </c>
      <c r="D21" s="2" t="s">
        <v>15</v>
      </c>
      <c r="F21" s="2" t="s">
        <v>16</v>
      </c>
      <c r="M21" s="2" t="s">
        <v>17</v>
      </c>
      <c r="N21" s="2">
        <v>0.5</v>
      </c>
    </row>
    <row r="22" spans="1:33" ht="16.2" thickBot="1" x14ac:dyDescent="0.35">
      <c r="D22" s="2" t="s">
        <v>18</v>
      </c>
      <c r="T22" s="8" t="s">
        <v>19</v>
      </c>
      <c r="U22">
        <v>370</v>
      </c>
      <c r="V22"/>
      <c r="W22"/>
      <c r="X22"/>
      <c r="Y22"/>
      <c r="Z22"/>
      <c r="AA22"/>
    </row>
    <row r="23" spans="1:33" ht="47.4" thickBot="1" x14ac:dyDescent="0.35">
      <c r="B23" s="2" t="s">
        <v>20</v>
      </c>
      <c r="N23" s="9" t="s">
        <v>21</v>
      </c>
      <c r="O23" s="10" t="s">
        <v>22</v>
      </c>
      <c r="P23" s="10" t="s">
        <v>23</v>
      </c>
      <c r="T23" s="9" t="s">
        <v>13</v>
      </c>
      <c r="U23" s="10" t="s">
        <v>24</v>
      </c>
      <c r="V23" s="10" t="s">
        <v>25</v>
      </c>
      <c r="W23" s="11" t="s">
        <v>26</v>
      </c>
      <c r="X23" s="11" t="s">
        <v>27</v>
      </c>
      <c r="Y23" s="2" t="s">
        <v>13</v>
      </c>
      <c r="Z23" s="2" t="s">
        <v>28</v>
      </c>
      <c r="AA23" s="11"/>
    </row>
    <row r="24" spans="1:33" ht="14.4" x14ac:dyDescent="0.3">
      <c r="L24" s="2" t="s">
        <v>29</v>
      </c>
      <c r="N24">
        <v>370</v>
      </c>
      <c r="O24" s="5">
        <f>EXP('[1]vapor pressures'!$E$7+'[1]vapor pressures'!$F$7/N24+'[1]vapor pressures'!$G$7*LN(N24)+'[1]vapor pressures'!$H$7*N24^'[1]vapor pressures'!$I$7)</f>
        <v>318919.1854810465</v>
      </c>
      <c r="P24" s="5">
        <f>EXP('[1]vapor pressures'!$E$4+'[1]vapor pressures'!$F$4/N24+'[1]vapor pressures'!$G$4*LN(N24)+'[1]vapor pressures'!$H$4*N24^'[1]vapor pressures'!$I$4)</f>
        <v>201377.03844697715</v>
      </c>
      <c r="T24" s="4">
        <v>337.7</v>
      </c>
      <c r="U24" s="5">
        <f>O24</f>
        <v>318919.1854810465</v>
      </c>
      <c r="V24" s="5">
        <f>P24</f>
        <v>201377.03844697715</v>
      </c>
      <c r="W24" s="12">
        <v>0</v>
      </c>
      <c r="X24" s="12">
        <f t="shared" ref="X24:X29" si="0">W24*U24/(U24*W24+V24*(1-W24))</f>
        <v>0</v>
      </c>
      <c r="Y24" s="6">
        <f t="shared" ref="Y24:Y29" si="1">W24*U24+(1-W24)*V24</f>
        <v>201377.03844697715</v>
      </c>
      <c r="Z24" s="2">
        <v>0.5</v>
      </c>
      <c r="AA24" s="13">
        <v>220000</v>
      </c>
    </row>
    <row r="25" spans="1:33" ht="14.4" x14ac:dyDescent="0.3">
      <c r="F25" s="2" t="s">
        <v>30</v>
      </c>
      <c r="L25" s="2" t="s">
        <v>31</v>
      </c>
      <c r="N25">
        <v>343.798</v>
      </c>
      <c r="O25" s="5">
        <f>EXP('[1]vapor pressures'!$E$7+'[1]vapor pressures'!$F$7/N25+'[1]vapor pressures'!$G$7*LN(N25)+'[1]vapor pressures'!$H$7*N25^'[1]vapor pressures'!$I$7)</f>
        <v>128253.45479882322</v>
      </c>
      <c r="P25" s="5">
        <f>EXP('[1]vapor pressures'!$E$4+'[1]vapor pressures'!$F$4/N25+'[1]vapor pressures'!$G$4*LN(N25)+'[1]vapor pressures'!$H$4*N25^'[1]vapor pressures'!$I$4)</f>
        <v>74347.470628417694</v>
      </c>
      <c r="T25" s="4">
        <v>340</v>
      </c>
      <c r="U25" s="5">
        <f t="shared" ref="U25:V29" si="2">U24</f>
        <v>318919.1854810465</v>
      </c>
      <c r="V25" s="5">
        <f t="shared" si="2"/>
        <v>201377.03844697715</v>
      </c>
      <c r="W25" s="12">
        <v>0.2</v>
      </c>
      <c r="X25" s="12">
        <f t="shared" si="0"/>
        <v>0.28362809613682233</v>
      </c>
      <c r="Y25" s="6">
        <f t="shared" si="1"/>
        <v>224885.46785379102</v>
      </c>
      <c r="Z25" s="2">
        <v>0.5</v>
      </c>
      <c r="AA25" s="13">
        <f>G26</f>
        <v>260148.11196401183</v>
      </c>
    </row>
    <row r="26" spans="1:33" ht="14.4" x14ac:dyDescent="0.3">
      <c r="F26" s="2" t="s">
        <v>32</v>
      </c>
      <c r="G26" s="13">
        <f>N$21*O$24+(1-N$21)*P$24</f>
        <v>260148.11196401183</v>
      </c>
      <c r="H26" s="2" t="s">
        <v>33</v>
      </c>
      <c r="L26" s="2" t="s">
        <v>34</v>
      </c>
      <c r="N26">
        <v>345.64</v>
      </c>
      <c r="O26" s="5">
        <f>EXP('[1]vapor pressures'!$E$7+'[1]vapor pressures'!$F$7/N26+'[1]vapor pressures'!$G$7*LN(N26)+'[1]vapor pressures'!$H$7*N26^'[1]vapor pressures'!$I$7)</f>
        <v>137436.56977582289</v>
      </c>
      <c r="P26" s="5">
        <f>EXP('[1]vapor pressures'!$E$4+'[1]vapor pressures'!$F$4/N26+'[1]vapor pressures'!$G$4*LN(N26)+'[1]vapor pressures'!$H$4*N26^'[1]vapor pressures'!$I$4)</f>
        <v>80210.294565017248</v>
      </c>
      <c r="T26" s="4">
        <v>342.3</v>
      </c>
      <c r="U26" s="5">
        <f t="shared" si="2"/>
        <v>318919.1854810465</v>
      </c>
      <c r="V26" s="5">
        <f t="shared" si="2"/>
        <v>201377.03844697715</v>
      </c>
      <c r="W26" s="12">
        <v>0.4</v>
      </c>
      <c r="X26" s="12">
        <f t="shared" si="0"/>
        <v>0.51357008203216736</v>
      </c>
      <c r="Y26" s="6">
        <f t="shared" si="1"/>
        <v>248393.89726060489</v>
      </c>
      <c r="AA26" s="13"/>
    </row>
    <row r="27" spans="1:33" ht="14.4" x14ac:dyDescent="0.3">
      <c r="N27">
        <v>370</v>
      </c>
      <c r="O27" s="5">
        <f>EXP('[1]vapor pressures'!$E$7+'[1]vapor pressures'!$F$7/N27+'[1]vapor pressures'!$G$7*LN(N27)+'[1]vapor pressures'!$H$7*N27^'[1]vapor pressures'!$I$7)</f>
        <v>318919.1854810465</v>
      </c>
      <c r="P27" s="5">
        <f>EXP('[1]vapor pressures'!$E$4+'[1]vapor pressures'!$F$4/N27+'[1]vapor pressures'!$G$4*LN(N27)+'[1]vapor pressures'!$H$4*N27^'[1]vapor pressures'!$I$4)</f>
        <v>201377.03844697715</v>
      </c>
      <c r="T27" s="4">
        <v>344.6</v>
      </c>
      <c r="U27" s="5">
        <f t="shared" si="2"/>
        <v>318919.1854810465</v>
      </c>
      <c r="V27" s="5">
        <f t="shared" si="2"/>
        <v>201377.03844697715</v>
      </c>
      <c r="W27" s="12">
        <v>0.6</v>
      </c>
      <c r="X27" s="12">
        <f t="shared" si="0"/>
        <v>0.70375091538912149</v>
      </c>
      <c r="Y27" s="6">
        <f t="shared" si="1"/>
        <v>271902.32666741876</v>
      </c>
      <c r="Z27" s="2">
        <v>0.38700000000000001</v>
      </c>
      <c r="AA27" s="13">
        <f>G29</f>
        <v>246870.90977227534</v>
      </c>
    </row>
    <row r="28" spans="1:33" ht="14.4" x14ac:dyDescent="0.3">
      <c r="F28" s="2" t="s">
        <v>35</v>
      </c>
      <c r="N28">
        <v>360</v>
      </c>
      <c r="O28" s="5">
        <f>EXP('[1]vapor pressures'!$E$7+'[1]vapor pressures'!$F$7/N28+'[1]vapor pressures'!$G$7*LN(N28)+'[1]vapor pressures'!$H$7*N28^'[1]vapor pressures'!$I$7)</f>
        <v>229268.1655032186</v>
      </c>
      <c r="P28" s="5">
        <f>EXP('[1]vapor pressures'!$E$4+'[1]vapor pressures'!$F$4/N28+'[1]vapor pressures'!$G$4*LN(N28)+'[1]vapor pressures'!$H$4*N28^'[1]vapor pressures'!$I$4)</f>
        <v>140485.39035399826</v>
      </c>
      <c r="T28" s="4">
        <v>346.9</v>
      </c>
      <c r="U28" s="5">
        <f t="shared" si="2"/>
        <v>318919.1854810465</v>
      </c>
      <c r="V28" s="5">
        <f t="shared" si="2"/>
        <v>201377.03844697715</v>
      </c>
      <c r="W28" s="12">
        <v>0.8</v>
      </c>
      <c r="X28" s="12">
        <f t="shared" si="0"/>
        <v>0.86366302898167069</v>
      </c>
      <c r="Y28" s="6">
        <f t="shared" si="1"/>
        <v>295410.75607423263</v>
      </c>
      <c r="Z28" s="2">
        <v>0.5</v>
      </c>
      <c r="AA28" s="13">
        <f>AA27</f>
        <v>246870.90977227534</v>
      </c>
    </row>
    <row r="29" spans="1:33" ht="14.4" x14ac:dyDescent="0.3">
      <c r="F29" s="2" t="s">
        <v>36</v>
      </c>
      <c r="G29" s="13">
        <f>1/(N$21/O$24+(1-N$21)/P$24)</f>
        <v>246870.90977227534</v>
      </c>
      <c r="H29" s="2" t="s">
        <v>33</v>
      </c>
      <c r="N29">
        <v>350</v>
      </c>
      <c r="O29" s="5">
        <f>EXP('[1]vapor pressures'!$E$7+'[1]vapor pressures'!$F$7/N29+'[1]vapor pressures'!$G$7*LN(N29)+'[1]vapor pressures'!$H$7*N29^'[1]vapor pressures'!$I$7)</f>
        <v>161347.53841698795</v>
      </c>
      <c r="P29" s="5">
        <f>EXP('[1]vapor pressures'!$E$4+'[1]vapor pressures'!$F$4/N29+'[1]vapor pressures'!$G$4*LN(N29)+'[1]vapor pressures'!$H$4*N29^'[1]vapor pressures'!$I$4)</f>
        <v>95637.369402173252</v>
      </c>
      <c r="T29" s="4">
        <v>349.1</v>
      </c>
      <c r="U29" s="5">
        <f t="shared" si="2"/>
        <v>318919.1854810465</v>
      </c>
      <c r="V29" s="5">
        <f t="shared" si="2"/>
        <v>201377.03844697715</v>
      </c>
      <c r="W29" s="12">
        <v>1</v>
      </c>
      <c r="X29" s="12">
        <f t="shared" si="0"/>
        <v>1</v>
      </c>
      <c r="Y29" s="6">
        <f t="shared" si="1"/>
        <v>318919.1854810465</v>
      </c>
      <c r="AA29" s="13"/>
    </row>
    <row r="30" spans="1:33" ht="15.6" x14ac:dyDescent="0.3">
      <c r="N30">
        <v>340</v>
      </c>
      <c r="O30" s="5">
        <f>EXP('[1]vapor pressures'!$E$7+'[1]vapor pressures'!$F$7/N30+'[1]vapor pressures'!$G$7*LN(N30)+'[1]vapor pressures'!$H$7*N30^'[1]vapor pressures'!$I$7)</f>
        <v>110910.74374716006</v>
      </c>
      <c r="P30" s="5">
        <f>EXP('[1]vapor pressures'!$E$4+'[1]vapor pressures'!$F$4/N30+'[1]vapor pressures'!$G$4*LN(N30)+'[1]vapor pressures'!$H$4*N30^'[1]vapor pressures'!$I$4)</f>
        <v>63382.198757860242</v>
      </c>
      <c r="T30" s="4"/>
      <c r="U30" s="5"/>
      <c r="V30" s="5"/>
      <c r="W30" s="14"/>
      <c r="X30" s="15"/>
      <c r="Y30" s="16"/>
      <c r="Z30" s="2">
        <v>0.5</v>
      </c>
      <c r="AA30" s="13">
        <f>G26</f>
        <v>260148.11196401183</v>
      </c>
      <c r="AD30"/>
      <c r="AE30"/>
      <c r="AF30"/>
      <c r="AG30"/>
    </row>
    <row r="31" spans="1:33" ht="15.6" x14ac:dyDescent="0.3">
      <c r="B31" s="2" t="s">
        <v>37</v>
      </c>
      <c r="N31">
        <v>330</v>
      </c>
      <c r="O31" s="5">
        <f>EXP('[1]vapor pressures'!$E$7+'[1]vapor pressures'!$F$7/N31+'[1]vapor pressures'!$G$7*LN(N31)+'[1]vapor pressures'!$H$7*N31^'[1]vapor pressures'!$I$7)</f>
        <v>74283.54691353142</v>
      </c>
      <c r="P31" s="5">
        <f>EXP('[1]vapor pressures'!$E$4+'[1]vapor pressures'!$F$4/N31+'[1]vapor pressures'!$G$4*LN(N31)+'[1]vapor pressures'!$H$4*N31^'[1]vapor pressures'!$I$4)</f>
        <v>40783.893775680881</v>
      </c>
      <c r="Z31" s="2">
        <v>0.61299999999999999</v>
      </c>
      <c r="AA31" s="13">
        <f>AA30</f>
        <v>260148.11196401183</v>
      </c>
      <c r="AD31" s="11"/>
      <c r="AE31" s="11"/>
      <c r="AF31" s="11"/>
      <c r="AG31" s="11"/>
    </row>
    <row r="32" spans="1:33" ht="15.6" x14ac:dyDescent="0.3">
      <c r="B32" s="2" t="s">
        <v>38</v>
      </c>
      <c r="F32" s="2" t="s">
        <v>39</v>
      </c>
      <c r="G32" s="2">
        <f>O24/G26*0.5</f>
        <v>0.61295694801191736</v>
      </c>
      <c r="W32" s="11"/>
      <c r="X32" s="11"/>
      <c r="AD32"/>
      <c r="AE32" s="17"/>
      <c r="AF32" s="17"/>
      <c r="AG32" s="17"/>
    </row>
    <row r="33" spans="1:33" ht="14.4" x14ac:dyDescent="0.3">
      <c r="B33" s="2" t="s">
        <v>40</v>
      </c>
      <c r="T33"/>
      <c r="U33" s="5"/>
      <c r="V33" s="5"/>
      <c r="W33" s="18"/>
      <c r="X33" s="19"/>
      <c r="Z33" s="2">
        <v>0</v>
      </c>
      <c r="AA33" s="13">
        <f>AA27</f>
        <v>246870.90977227534</v>
      </c>
      <c r="AD33"/>
      <c r="AE33" s="17"/>
      <c r="AF33" s="17"/>
      <c r="AG33" s="17"/>
    </row>
    <row r="34" spans="1:33" ht="14.4" x14ac:dyDescent="0.3">
      <c r="B34" s="2" t="s">
        <v>41</v>
      </c>
      <c r="F34" s="2" t="s">
        <v>42</v>
      </c>
      <c r="G34" s="2">
        <f>0.5/(O24/G29)</f>
        <v>0.3870430519880827</v>
      </c>
      <c r="T34"/>
      <c r="U34" s="5"/>
      <c r="V34" s="5"/>
      <c r="W34" s="18"/>
      <c r="X34" s="19"/>
      <c r="Z34" s="2">
        <v>0.5</v>
      </c>
      <c r="AA34" s="13">
        <f>AA28</f>
        <v>246870.90977227534</v>
      </c>
      <c r="AD34"/>
      <c r="AE34" s="17"/>
      <c r="AF34" s="17"/>
      <c r="AG34" s="17"/>
    </row>
    <row r="35" spans="1:33" ht="14.4" x14ac:dyDescent="0.3">
      <c r="T35"/>
      <c r="U35" s="5"/>
      <c r="V35" s="5"/>
      <c r="W35" s="18"/>
      <c r="X35" s="19"/>
      <c r="AD35"/>
      <c r="AE35" s="17"/>
      <c r="AF35" s="17"/>
      <c r="AG35" s="17"/>
    </row>
    <row r="36" spans="1:33" ht="14.4" x14ac:dyDescent="0.3">
      <c r="A36" s="2" t="s">
        <v>43</v>
      </c>
      <c r="B36" s="2" t="s">
        <v>44</v>
      </c>
      <c r="T36"/>
      <c r="U36" s="5"/>
      <c r="V36" s="5"/>
      <c r="W36" s="18"/>
      <c r="Z36" s="2">
        <v>0</v>
      </c>
      <c r="AA36" s="13">
        <f>AA30</f>
        <v>260148.11196401183</v>
      </c>
      <c r="AD36"/>
      <c r="AE36" s="17"/>
      <c r="AF36" s="17"/>
      <c r="AG36" s="17"/>
    </row>
    <row r="37" spans="1:33" ht="14.4" x14ac:dyDescent="0.3">
      <c r="A37" s="2" t="s">
        <v>45</v>
      </c>
      <c r="T37"/>
      <c r="U37" s="5"/>
      <c r="V37" s="5"/>
      <c r="W37" s="18"/>
      <c r="Z37" s="2">
        <v>0.5</v>
      </c>
      <c r="AA37" s="13">
        <f>AA31</f>
        <v>260148.11196401183</v>
      </c>
      <c r="AD37"/>
      <c r="AE37" s="17"/>
      <c r="AF37" s="17"/>
      <c r="AG37" s="17"/>
    </row>
    <row r="38" spans="1:33" ht="14.4" x14ac:dyDescent="0.3">
      <c r="T38"/>
      <c r="U38" s="5"/>
      <c r="V38" s="5"/>
      <c r="W38" s="18"/>
      <c r="AD38"/>
      <c r="AE38" s="17"/>
      <c r="AF38" s="17"/>
      <c r="AG38" s="17"/>
    </row>
    <row r="39" spans="1:33" ht="14.4" x14ac:dyDescent="0.3">
      <c r="B39" s="2" t="s">
        <v>46</v>
      </c>
      <c r="T39"/>
      <c r="U39" s="5"/>
      <c r="V39" s="5"/>
      <c r="W39" s="18"/>
    </row>
    <row r="40" spans="1:33" ht="14.4" x14ac:dyDescent="0.3">
      <c r="B40" s="2" t="s">
        <v>47</v>
      </c>
      <c r="T40"/>
      <c r="U40" s="5"/>
      <c r="V40" s="5"/>
      <c r="W40" s="18"/>
    </row>
    <row r="43" spans="1:33" x14ac:dyDescent="0.3">
      <c r="A43" s="20" t="s">
        <v>48</v>
      </c>
      <c r="B43" s="2" t="s">
        <v>14</v>
      </c>
      <c r="D43" s="2" t="s">
        <v>15</v>
      </c>
    </row>
    <row r="44" spans="1:33" x14ac:dyDescent="0.3">
      <c r="D44" s="2" t="s">
        <v>49</v>
      </c>
    </row>
    <row r="45" spans="1:33" x14ac:dyDescent="0.3">
      <c r="B45" s="2" t="s">
        <v>50</v>
      </c>
      <c r="D45" s="2" t="s">
        <v>51</v>
      </c>
    </row>
    <row r="46" spans="1:33" x14ac:dyDescent="0.3">
      <c r="R46" s="2">
        <f>319/264.5</f>
        <v>1.2060491493383743</v>
      </c>
    </row>
    <row r="47" spans="1:33" x14ac:dyDescent="0.3">
      <c r="B47" s="2" t="s">
        <v>52</v>
      </c>
      <c r="F47" s="2" t="s">
        <v>53</v>
      </c>
      <c r="R47" s="2">
        <f>+R46/2</f>
        <v>0.60302457466918713</v>
      </c>
    </row>
    <row r="49" spans="2:27" x14ac:dyDescent="0.3">
      <c r="B49" s="2" t="s">
        <v>54</v>
      </c>
    </row>
    <row r="51" spans="2:27" x14ac:dyDescent="0.3">
      <c r="B51" s="2" t="s">
        <v>55</v>
      </c>
      <c r="F51" s="20" t="s">
        <v>56</v>
      </c>
    </row>
    <row r="52" spans="2:27" x14ac:dyDescent="0.3">
      <c r="F52" s="2" t="s">
        <v>57</v>
      </c>
      <c r="G52" s="21">
        <v>343.798</v>
      </c>
      <c r="X52" s="2" t="s">
        <v>58</v>
      </c>
      <c r="Y52" s="2">
        <v>101300</v>
      </c>
    </row>
    <row r="53" spans="2:27" ht="15.6" x14ac:dyDescent="0.3">
      <c r="W53" s="2" t="s">
        <v>59</v>
      </c>
      <c r="X53" s="2" t="s">
        <v>60</v>
      </c>
      <c r="Y53" s="2" t="s">
        <v>61</v>
      </c>
      <c r="Z53" s="11" t="s">
        <v>26</v>
      </c>
      <c r="AA53" s="2" t="s">
        <v>27</v>
      </c>
    </row>
    <row r="54" spans="2:27" ht="14.4" x14ac:dyDescent="0.3">
      <c r="B54" s="2" t="s">
        <v>62</v>
      </c>
      <c r="W54">
        <v>337.8</v>
      </c>
      <c r="X54" s="5">
        <f>EXP('[1]vapor pressures'!$E$7+'[1]vapor pressures'!$F$7/W54+'[1]vapor pressures'!$G$7*LN(W54)+'[1]vapor pressures'!$H$7*W54^'[1]vapor pressures'!$I$7)</f>
        <v>101785.31601032366</v>
      </c>
      <c r="Y54" s="5">
        <f>EXP('[1]vapor pressures'!$E$4+'[1]vapor pressures'!$F$4/W54+'[1]vapor pressures'!$G$4*LN(W54)+'[1]vapor pressures'!$H$4*W54^'[1]vapor pressures'!$I$4)</f>
        <v>57674.66680054897</v>
      </c>
      <c r="Z54" s="18">
        <f>($Y$52-Y54)/(X54-Y54)</f>
        <v>0.98899775861344352</v>
      </c>
      <c r="AA54" s="2">
        <f>X54/$Y$52*Z54</f>
        <v>0.99373592689013956</v>
      </c>
    </row>
    <row r="55" spans="2:27" ht="14.4" x14ac:dyDescent="0.3">
      <c r="W55">
        <v>339</v>
      </c>
      <c r="X55" s="5">
        <f>EXP('[1]vapor pressures'!$E$7+'[1]vapor pressures'!$F$7/W55+'[1]vapor pressures'!$G$7*LN(W55)+'[1]vapor pressures'!$H$7*W55^'[1]vapor pressures'!$I$7)</f>
        <v>106682.38830484664</v>
      </c>
      <c r="Y55" s="5">
        <f>EXP('[1]vapor pressures'!$E$4+'[1]vapor pressures'!$F$4/W55+'[1]vapor pressures'!$G$4*LN(W55)+'[1]vapor pressures'!$H$4*W55^'[1]vapor pressures'!$I$4)</f>
        <v>60731.870037877525</v>
      </c>
      <c r="Z55" s="18">
        <f t="shared" ref="Z55:Z63" si="3">($Y$52-Y55)/(X55-Y55)</f>
        <v>0.88286555826040181</v>
      </c>
      <c r="AA55" s="2">
        <f t="shared" ref="AA55:AA63" si="4">X55/$Y$52*Z55</f>
        <v>0.92977498822617355</v>
      </c>
    </row>
    <row r="56" spans="2:27" ht="14.4" x14ac:dyDescent="0.3">
      <c r="B56" s="2" t="s">
        <v>55</v>
      </c>
      <c r="F56" s="20" t="s">
        <v>63</v>
      </c>
      <c r="W56">
        <v>340</v>
      </c>
      <c r="X56" s="5">
        <f>EXP('[1]vapor pressures'!$E$7+'[1]vapor pressures'!$F$7/W56+'[1]vapor pressures'!$G$7*LN(W56)+'[1]vapor pressures'!$H$7*W56^'[1]vapor pressures'!$I$7)</f>
        <v>110910.74374716006</v>
      </c>
      <c r="Y56" s="5">
        <f>EXP('[1]vapor pressures'!$E$4+'[1]vapor pressures'!$F$4/W56+'[1]vapor pressures'!$G$4*LN(W56)+'[1]vapor pressures'!$H$4*W56^'[1]vapor pressures'!$I$4)</f>
        <v>63382.198757860242</v>
      </c>
      <c r="Z56" s="18">
        <f t="shared" si="3"/>
        <v>0.79779007017101533</v>
      </c>
      <c r="AA56" s="2">
        <f t="shared" si="4"/>
        <v>0.87347966472622229</v>
      </c>
    </row>
    <row r="57" spans="2:27" ht="15.6" x14ac:dyDescent="0.3">
      <c r="F57" s="2" t="s">
        <v>57</v>
      </c>
      <c r="G57" s="2">
        <v>345.6</v>
      </c>
      <c r="T57" s="2" t="s">
        <v>28</v>
      </c>
      <c r="U57" s="11"/>
      <c r="W57">
        <v>342</v>
      </c>
      <c r="X57" s="5">
        <f>EXP('[1]vapor pressures'!$E$7+'[1]vapor pressures'!$F$7/W57+'[1]vapor pressures'!$G$7*LN(W57)+'[1]vapor pressures'!$H$7*W57^'[1]vapor pressures'!$I$7)</f>
        <v>119783.80889174814</v>
      </c>
      <c r="Y57" s="5">
        <f>EXP('[1]vapor pressures'!$E$4+'[1]vapor pressures'!$F$4/W57+'[1]vapor pressures'!$G$4*LN(W57)+'[1]vapor pressures'!$H$4*W57^'[1]vapor pressures'!$I$4)</f>
        <v>68974.036096790907</v>
      </c>
      <c r="Z57" s="18">
        <f t="shared" si="3"/>
        <v>0.63621547834233538</v>
      </c>
      <c r="AA57" s="2">
        <f t="shared" si="4"/>
        <v>0.75230319123129741</v>
      </c>
    </row>
    <row r="58" spans="2:27" ht="14.4" x14ac:dyDescent="0.3">
      <c r="T58" s="2">
        <v>0.5</v>
      </c>
      <c r="U58" s="2">
        <v>342</v>
      </c>
      <c r="W58">
        <v>344</v>
      </c>
      <c r="X58" s="5">
        <f>EXP('[1]vapor pressures'!$E$7+'[1]vapor pressures'!$F$7/W58+'[1]vapor pressures'!$G$7*LN(W58)+'[1]vapor pressures'!$H$7*W58^'[1]vapor pressures'!$I$7)</f>
        <v>129235.09727724493</v>
      </c>
      <c r="Y58" s="5">
        <f>EXP('[1]vapor pressures'!$E$4+'[1]vapor pressures'!$F$4/W58+'[1]vapor pressures'!$G$4*LN(W58)+'[1]vapor pressures'!$H$4*W58^'[1]vapor pressures'!$I$4)</f>
        <v>74972.407292575328</v>
      </c>
      <c r="Z58" s="18">
        <f t="shared" si="3"/>
        <v>0.48518775451166896</v>
      </c>
      <c r="AA58" s="2">
        <f t="shared" si="4"/>
        <v>0.61898604789776479</v>
      </c>
    </row>
    <row r="59" spans="2:27" ht="14.4" x14ac:dyDescent="0.3">
      <c r="F59" s="2" t="s">
        <v>64</v>
      </c>
      <c r="T59" s="2">
        <v>0.5</v>
      </c>
      <c r="U59" s="13">
        <f>U64</f>
        <v>345.6</v>
      </c>
      <c r="W59">
        <v>346</v>
      </c>
      <c r="X59" s="5">
        <f>EXP('[1]vapor pressures'!$E$7+'[1]vapor pressures'!$F$7/W59+'[1]vapor pressures'!$G$7*LN(W59)+'[1]vapor pressures'!$H$7*W59^'[1]vapor pressures'!$I$7)</f>
        <v>139293.08506566746</v>
      </c>
      <c r="Y59" s="5">
        <f>EXP('[1]vapor pressures'!$E$4+'[1]vapor pressures'!$F$4/W59+'[1]vapor pressures'!$G$4*LN(W59)+'[1]vapor pressures'!$H$4*W59^'[1]vapor pressures'!$I$4)</f>
        <v>81399.970281859816</v>
      </c>
      <c r="Z59" s="18">
        <f t="shared" si="3"/>
        <v>0.34373741665919316</v>
      </c>
      <c r="AA59" s="2">
        <f t="shared" si="4"/>
        <v>0.47265789949616749</v>
      </c>
    </row>
    <row r="60" spans="2:27" ht="14.4" x14ac:dyDescent="0.3">
      <c r="F60" s="2" t="s">
        <v>65</v>
      </c>
      <c r="W60">
        <v>348</v>
      </c>
      <c r="X60" s="5">
        <f>EXP('[1]vapor pressures'!$E$7+'[1]vapor pressures'!$F$7/W60+'[1]vapor pressures'!$G$7*LN(W60)+'[1]vapor pressures'!$H$7*W60^'[1]vapor pressures'!$I$7)</f>
        <v>149987.14178388671</v>
      </c>
      <c r="Y60" s="5">
        <f>EXP('[1]vapor pressures'!$E$4+'[1]vapor pressures'!$F$4/W60+'[1]vapor pressures'!$G$4*LN(W60)+'[1]vapor pressures'!$H$4*W60^'[1]vapor pressures'!$I$4)</f>
        <v>88280.195005729125</v>
      </c>
      <c r="Z60" s="18">
        <f t="shared" si="3"/>
        <v>0.21099415339861699</v>
      </c>
      <c r="AA60" s="2">
        <f t="shared" si="4"/>
        <v>0.31240286279732982</v>
      </c>
    </row>
    <row r="61" spans="2:27" ht="14.4" x14ac:dyDescent="0.3">
      <c r="F61" s="2" t="s">
        <v>66</v>
      </c>
      <c r="I61" s="2">
        <f>O25/P25</f>
        <v>1.7250547155776561</v>
      </c>
      <c r="J61" s="2" t="s">
        <v>67</v>
      </c>
      <c r="T61" s="22">
        <v>0.5</v>
      </c>
      <c r="U61" s="13">
        <f>G52</f>
        <v>343.798</v>
      </c>
      <c r="W61">
        <v>350</v>
      </c>
      <c r="X61" s="5">
        <f>EXP('[1]vapor pressures'!$E$7+'[1]vapor pressures'!$F$7/W61+'[1]vapor pressures'!$G$7*LN(W61)+'[1]vapor pressures'!$H$7*W61^'[1]vapor pressures'!$I$7)</f>
        <v>161347.53841698795</v>
      </c>
      <c r="Y61" s="5">
        <f>EXP('[1]vapor pressures'!$E$4+'[1]vapor pressures'!$F$4/W61+'[1]vapor pressures'!$G$4*LN(W61)+'[1]vapor pressures'!$H$4*W61^'[1]vapor pressures'!$I$4)</f>
        <v>95637.369402173252</v>
      </c>
      <c r="Z61" s="18">
        <f t="shared" si="3"/>
        <v>8.6175864142885986E-2</v>
      </c>
      <c r="AA61" s="2">
        <f t="shared" si="4"/>
        <v>0.1372582778915245</v>
      </c>
    </row>
    <row r="62" spans="2:27" ht="14.4" x14ac:dyDescent="0.3">
      <c r="I62" s="2">
        <f>O26/P26</f>
        <v>1.7134529990339193</v>
      </c>
      <c r="J62" s="2" t="s">
        <v>68</v>
      </c>
      <c r="T62" s="22">
        <f>G64</f>
        <v>0.63303778281748879</v>
      </c>
      <c r="U62" s="13">
        <f>U61</f>
        <v>343.798</v>
      </c>
      <c r="W62">
        <v>351</v>
      </c>
      <c r="X62" s="5">
        <f>EXP('[1]vapor pressures'!$E$7+'[1]vapor pressures'!$F$7/W62+'[1]vapor pressures'!$G$7*LN(W62)+'[1]vapor pressures'!$H$7*W62^'[1]vapor pressures'!$I$7)</f>
        <v>167287.32229995381</v>
      </c>
      <c r="Y62" s="5">
        <f>EXP('[1]vapor pressures'!$E$4+'[1]vapor pressures'!$F$4/W62+'[1]vapor pressures'!$G$4*LN(W62)+'[1]vapor pressures'!$H$4*W62^'[1]vapor pressures'!$I$4)</f>
        <v>99502.627652359384</v>
      </c>
      <c r="Z62" s="18">
        <f t="shared" si="3"/>
        <v>2.6515902402230587E-2</v>
      </c>
      <c r="AA62" s="2">
        <f t="shared" si="4"/>
        <v>4.3788492707167496E-2</v>
      </c>
    </row>
    <row r="63" spans="2:27" ht="14.4" x14ac:dyDescent="0.3">
      <c r="B63" s="2" t="s">
        <v>37</v>
      </c>
      <c r="W63">
        <v>351.4</v>
      </c>
      <c r="X63" s="5">
        <f>EXP('[1]vapor pressures'!$E$7+'[1]vapor pressures'!$F$7/W63+'[1]vapor pressures'!$G$7*LN(W63)+'[1]vapor pressures'!$H$7*W63^'[1]vapor pressures'!$I$7)</f>
        <v>169712.94858202228</v>
      </c>
      <c r="Y63" s="5">
        <f>EXP('[1]vapor pressures'!$E$4+'[1]vapor pressures'!$F$4/W63+'[1]vapor pressures'!$G$4*LN(W63)+'[1]vapor pressures'!$H$4*W63^'[1]vapor pressures'!$I$4)</f>
        <v>101084.59030495283</v>
      </c>
      <c r="Z63" s="18">
        <f t="shared" si="3"/>
        <v>3.1387854883182628E-3</v>
      </c>
      <c r="AA63" s="2">
        <f t="shared" si="4"/>
        <v>5.2585640689926461E-3</v>
      </c>
    </row>
    <row r="64" spans="2:27" x14ac:dyDescent="0.3">
      <c r="B64" s="2" t="s">
        <v>69</v>
      </c>
      <c r="F64" s="2" t="s">
        <v>39</v>
      </c>
      <c r="G64" s="22">
        <f>O25/101300*0.5</f>
        <v>0.63303778281748879</v>
      </c>
      <c r="T64" s="2">
        <v>0.5</v>
      </c>
      <c r="U64" s="13">
        <f>G57</f>
        <v>345.6</v>
      </c>
    </row>
    <row r="65" spans="2:21" x14ac:dyDescent="0.3">
      <c r="B65" s="2" t="s">
        <v>40</v>
      </c>
      <c r="T65" s="22">
        <f>G66</f>
        <v>0.36853364488517726</v>
      </c>
      <c r="U65" s="13">
        <f>U64</f>
        <v>345.6</v>
      </c>
    </row>
    <row r="66" spans="2:21" x14ac:dyDescent="0.3">
      <c r="B66" s="2" t="s">
        <v>70</v>
      </c>
      <c r="F66" s="2" t="s">
        <v>42</v>
      </c>
      <c r="G66" s="22">
        <f>0.5/(O26/101300)</f>
        <v>0.36853364488517726</v>
      </c>
    </row>
    <row r="68" spans="2:21" x14ac:dyDescent="0.3">
      <c r="B68" s="2" t="s">
        <v>71</v>
      </c>
    </row>
    <row r="69" spans="2:21" x14ac:dyDescent="0.3">
      <c r="B69" s="2" t="s">
        <v>72</v>
      </c>
    </row>
    <row r="70" spans="2:21" x14ac:dyDescent="0.3">
      <c r="B70" s="2" t="s">
        <v>73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 sizeWithCells="1">
              <from>
                <xdr:col>14</xdr:col>
                <xdr:colOff>0</xdr:colOff>
                <xdr:row>22</xdr:row>
                <xdr:rowOff>0</xdr:rowOff>
              </from>
              <to>
                <xdr:col>14</xdr:col>
                <xdr:colOff>198120</xdr:colOff>
                <xdr:row>22</xdr:row>
                <xdr:rowOff>236220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autoPict="0" r:id="rId7">
            <anchor moveWithCells="1" sizeWithCells="1">
              <from>
                <xdr:col>15</xdr:col>
                <xdr:colOff>0</xdr:colOff>
                <xdr:row>22</xdr:row>
                <xdr:rowOff>0</xdr:rowOff>
              </from>
              <to>
                <xdr:col>15</xdr:col>
                <xdr:colOff>198120</xdr:colOff>
                <xdr:row>22</xdr:row>
                <xdr:rowOff>236220</xdr:rowOff>
              </to>
            </anchor>
          </objectPr>
        </oleObject>
      </mc:Choice>
      <mc:Fallback>
        <oleObject progId="Equation.DSMT4" shapeId="1026" r:id="rId6"/>
      </mc:Fallback>
    </mc:AlternateContent>
    <mc:AlternateContent xmlns:mc="http://schemas.openxmlformats.org/markup-compatibility/2006">
      <mc:Choice Requires="x14">
        <oleObject progId="Equation.DSMT4" shapeId="1027" r:id="rId8">
          <objectPr defaultSize="0" autoPict="0" r:id="rId9">
            <anchor moveWithCells="1" sizeWithCells="1">
              <from>
                <xdr:col>1</xdr:col>
                <xdr:colOff>350520</xdr:colOff>
                <xdr:row>23</xdr:row>
                <xdr:rowOff>60960</xdr:rowOff>
              </from>
              <to>
                <xdr:col>3</xdr:col>
                <xdr:colOff>373380</xdr:colOff>
                <xdr:row>25</xdr:row>
                <xdr:rowOff>152400</xdr:rowOff>
              </to>
            </anchor>
          </objectPr>
        </oleObject>
      </mc:Choice>
      <mc:Fallback>
        <oleObject progId="Equation.DSMT4" shapeId="1027" r:id="rId8"/>
      </mc:Fallback>
    </mc:AlternateContent>
    <mc:AlternateContent xmlns:mc="http://schemas.openxmlformats.org/markup-compatibility/2006">
      <mc:Choice Requires="x14">
        <oleObject progId="Equation.DSMT4" shapeId="1028" r:id="rId10">
          <objectPr defaultSize="0" autoPict="0" r:id="rId11">
            <anchor moveWithCells="1" sizeWithCells="1">
              <from>
                <xdr:col>1</xdr:col>
                <xdr:colOff>388620</xdr:colOff>
                <xdr:row>25</xdr:row>
                <xdr:rowOff>121920</xdr:rowOff>
              </from>
              <to>
                <xdr:col>3</xdr:col>
                <xdr:colOff>487680</xdr:colOff>
                <xdr:row>29</xdr:row>
                <xdr:rowOff>38100</xdr:rowOff>
              </to>
            </anchor>
          </objectPr>
        </oleObject>
      </mc:Choice>
      <mc:Fallback>
        <oleObject progId="Equation.DSMT4" shapeId="1028" r:id="rId10"/>
      </mc:Fallback>
    </mc:AlternateContent>
    <mc:AlternateContent xmlns:mc="http://schemas.openxmlformats.org/markup-compatibility/2006">
      <mc:Choice Requires="x14">
        <oleObject progId="Equation.DSMT4" shapeId="1029" r:id="rId12">
          <objectPr defaultSize="0" autoPict="0" r:id="rId5">
            <anchor moveWithCells="1" sizeWithCells="1">
              <from>
                <xdr:col>20</xdr:col>
                <xdr:colOff>0</xdr:colOff>
                <xdr:row>22</xdr:row>
                <xdr:rowOff>0</xdr:rowOff>
              </from>
              <to>
                <xdr:col>20</xdr:col>
                <xdr:colOff>198120</xdr:colOff>
                <xdr:row>22</xdr:row>
                <xdr:rowOff>236220</xdr:rowOff>
              </to>
            </anchor>
          </objectPr>
        </oleObject>
      </mc:Choice>
      <mc:Fallback>
        <oleObject progId="Equation.DSMT4" shapeId="1029" r:id="rId12"/>
      </mc:Fallback>
    </mc:AlternateContent>
    <mc:AlternateContent xmlns:mc="http://schemas.openxmlformats.org/markup-compatibility/2006">
      <mc:Choice Requires="x14">
        <oleObject progId="Equation.DSMT4" shapeId="1030" r:id="rId13">
          <objectPr defaultSize="0" autoPict="0" r:id="rId7">
            <anchor moveWithCells="1" sizeWithCells="1">
              <from>
                <xdr:col>21</xdr:col>
                <xdr:colOff>0</xdr:colOff>
                <xdr:row>22</xdr:row>
                <xdr:rowOff>0</xdr:rowOff>
              </from>
              <to>
                <xdr:col>21</xdr:col>
                <xdr:colOff>198120</xdr:colOff>
                <xdr:row>22</xdr:row>
                <xdr:rowOff>236220</xdr:rowOff>
              </to>
            </anchor>
          </objectPr>
        </oleObject>
      </mc:Choice>
      <mc:Fallback>
        <oleObject progId="Equation.DSMT4" shapeId="1030" r:id="rId13"/>
      </mc:Fallback>
    </mc:AlternateContent>
    <mc:AlternateContent xmlns:mc="http://schemas.openxmlformats.org/markup-compatibility/2006">
      <mc:Choice Requires="x14">
        <oleObject progId="Equation.DSMT4" shapeId="1031" r:id="rId14">
          <objectPr defaultSize="0" autoPict="0" r:id="rId15">
            <anchor moveWithCells="1" sizeWithCells="1">
              <from>
                <xdr:col>1</xdr:col>
                <xdr:colOff>83820</xdr:colOff>
                <xdr:row>35</xdr:row>
                <xdr:rowOff>182880</xdr:rowOff>
              </from>
              <to>
                <xdr:col>2</xdr:col>
                <xdr:colOff>495300</xdr:colOff>
                <xdr:row>38</xdr:row>
                <xdr:rowOff>38100</xdr:rowOff>
              </to>
            </anchor>
          </objectPr>
        </oleObject>
      </mc:Choice>
      <mc:Fallback>
        <oleObject progId="Equation.DSMT4" shapeId="1031" r:id="rId14"/>
      </mc:Fallback>
    </mc:AlternateContent>
    <mc:AlternateContent xmlns:mc="http://schemas.openxmlformats.org/markup-compatibility/2006">
      <mc:Choice Requires="x14">
        <oleObject progId="Equation.DSMT4" shapeId="1032" r:id="rId16">
          <objectPr defaultSize="0" autoPict="0" r:id="rId17">
            <anchor moveWithCells="1" sizeWithCells="1">
              <from>
                <xdr:col>3</xdr:col>
                <xdr:colOff>190500</xdr:colOff>
                <xdr:row>36</xdr:row>
                <xdr:rowOff>45720</xdr:rowOff>
              </from>
              <to>
                <xdr:col>6</xdr:col>
                <xdr:colOff>236220</xdr:colOff>
                <xdr:row>37</xdr:row>
                <xdr:rowOff>144780</xdr:rowOff>
              </to>
            </anchor>
          </objectPr>
        </oleObject>
      </mc:Choice>
      <mc:Fallback>
        <oleObject progId="Equation.DSMT4" shapeId="1032" r:id="rId1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aula flash p alunos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</cp:lastModifiedBy>
  <dcterms:created xsi:type="dcterms:W3CDTF">2021-01-29T19:33:57Z</dcterms:created>
  <dcterms:modified xsi:type="dcterms:W3CDTF">2021-01-29T19:34:15Z</dcterms:modified>
</cp:coreProperties>
</file>