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Turma PRO3213 2020/"/>
    </mc:Choice>
  </mc:AlternateContent>
  <xr:revisionPtr revIDLastSave="0" documentId="13_ncr:1_{4AD3E2C4-BCFE-C045-9900-F4FC25015D65}" xr6:coauthVersionLast="45" xr6:coauthVersionMax="45" xr10:uidLastSave="{00000000-0000-0000-0000-000000000000}"/>
  <bookViews>
    <workbookView xWindow="0" yWindow="0" windowWidth="28800" windowHeight="18000" activeTab="1" xr2:uid="{90920078-7F41-D044-904A-89DA127F2C5D}"/>
  </bookViews>
  <sheets>
    <sheet name="CIA Porto" sheetId="1" r:id="rId1"/>
    <sheet name="VPL tempo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K10" i="2"/>
  <c r="J10" i="2"/>
  <c r="I10" i="2"/>
  <c r="H10" i="2"/>
  <c r="K11" i="2"/>
  <c r="J11" i="2"/>
  <c r="I11" i="2"/>
  <c r="H11" i="2"/>
  <c r="C10" i="2"/>
  <c r="B9" i="2"/>
  <c r="I12" i="2"/>
  <c r="E12" i="2"/>
  <c r="G11" i="2"/>
  <c r="F11" i="2"/>
  <c r="E11" i="2"/>
  <c r="D11" i="2"/>
  <c r="C11" i="2"/>
  <c r="K12" i="2"/>
  <c r="J12" i="2"/>
  <c r="G10" i="2"/>
  <c r="G12" i="2" s="1"/>
  <c r="F10" i="2"/>
  <c r="F12" i="2" s="1"/>
  <c r="E10" i="2"/>
  <c r="D12" i="2"/>
  <c r="C12" i="2"/>
  <c r="B12" i="2"/>
  <c r="C8" i="2"/>
  <c r="D8" i="2" s="1"/>
  <c r="E8" i="2" s="1"/>
  <c r="F8" i="2" s="1"/>
  <c r="G8" i="2" s="1"/>
  <c r="H8" i="2" s="1"/>
  <c r="I8" i="2" s="1"/>
  <c r="J8" i="2" s="1"/>
  <c r="K8" i="2" s="1"/>
  <c r="H12" i="2" l="1"/>
  <c r="B24" i="2"/>
  <c r="B20" i="2"/>
  <c r="B16" i="2"/>
  <c r="B17" i="2"/>
  <c r="B23" i="2"/>
  <c r="B19" i="2"/>
  <c r="B21" i="2"/>
  <c r="B22" i="2"/>
  <c r="B18" i="2"/>
  <c r="H5" i="1" l="1"/>
  <c r="J9" i="1"/>
  <c r="I6" i="1"/>
  <c r="H6" i="1"/>
  <c r="J6" i="1" s="1"/>
  <c r="J5" i="1"/>
  <c r="I5" i="1"/>
  <c r="J4" i="1"/>
  <c r="I4" i="1"/>
  <c r="H4" i="1"/>
  <c r="C25" i="1"/>
  <c r="B25" i="1"/>
  <c r="D4" i="1"/>
  <c r="B24" i="1"/>
  <c r="C22" i="1"/>
  <c r="C19" i="1" s="1"/>
  <c r="B22" i="1"/>
  <c r="B19" i="1" s="1"/>
  <c r="C16" i="1"/>
  <c r="B16" i="1"/>
  <c r="C12" i="1"/>
  <c r="B12" i="1"/>
  <c r="D11" i="1"/>
  <c r="C11" i="1"/>
  <c r="B11" i="1"/>
  <c r="D10" i="1"/>
  <c r="B14" i="1"/>
  <c r="D16" i="1"/>
  <c r="C8" i="1"/>
  <c r="B8" i="1"/>
  <c r="D14" i="1"/>
  <c r="C6" i="1"/>
  <c r="D5" i="1"/>
  <c r="B6" i="1" s="1"/>
  <c r="B15" i="1" s="1"/>
  <c r="D7" i="1"/>
  <c r="C15" i="1"/>
  <c r="D8" i="1" l="1"/>
  <c r="B9" i="1" s="1"/>
  <c r="D6" i="1"/>
  <c r="B21" i="1" l="1"/>
  <c r="B20" i="1"/>
  <c r="B17" i="1"/>
  <c r="C9" i="1"/>
  <c r="C21" i="1" l="1"/>
  <c r="C17" i="1"/>
  <c r="C20" i="1"/>
  <c r="C14" i="1" l="1"/>
  <c r="C24" i="1" l="1"/>
</calcChain>
</file>

<file path=xl/sharedStrings.xml><?xml version="1.0" encoding="utf-8"?>
<sst xmlns="http://schemas.openxmlformats.org/spreadsheetml/2006/main" count="43" uniqueCount="40">
  <si>
    <t>Custo direto</t>
  </si>
  <si>
    <t>Custo indireto</t>
  </si>
  <si>
    <t>Televisores</t>
  </si>
  <si>
    <t>Vídeos</t>
  </si>
  <si>
    <t>Matéria Prima</t>
  </si>
  <si>
    <t>MOD</t>
  </si>
  <si>
    <t>EE</t>
  </si>
  <si>
    <t>Depreciação</t>
  </si>
  <si>
    <t>TOTAL</t>
  </si>
  <si>
    <t>Tempo de máquina</t>
  </si>
  <si>
    <t>Volume vendido</t>
  </si>
  <si>
    <t>Volume produzido</t>
  </si>
  <si>
    <t>Produção do produto/total (rateio)</t>
  </si>
  <si>
    <t>Manutenção</t>
  </si>
  <si>
    <t>Custo total</t>
  </si>
  <si>
    <t>Tempo de máquina total</t>
  </si>
  <si>
    <t>Supervisão da fábrica</t>
  </si>
  <si>
    <t>Tempo MOD</t>
  </si>
  <si>
    <t>Tempo MOD para rateio</t>
  </si>
  <si>
    <t>Tempo de máquina para rateio</t>
  </si>
  <si>
    <t>Tempo total MOD</t>
  </si>
  <si>
    <t>Custo unitário</t>
  </si>
  <si>
    <t>DRE</t>
  </si>
  <si>
    <t>Receita</t>
  </si>
  <si>
    <t>APURAÇÃO DOS CUSTOS</t>
  </si>
  <si>
    <t>Preço de vendas</t>
  </si>
  <si>
    <t>Custos</t>
  </si>
  <si>
    <t>Lucro Bruto</t>
  </si>
  <si>
    <t>Despesas Financeiras</t>
  </si>
  <si>
    <t>Despesas Adm e vendas</t>
  </si>
  <si>
    <t>Lucro antes de IR</t>
  </si>
  <si>
    <t>Investimento</t>
  </si>
  <si>
    <t>Uma empresa está considerando aplicar conceitos de Indústria 4.0 na produção. Para isso está avaliando comprar 5 máquinas  para sua linha de produção. Cada máquina custa $300.000.  Cada uma reduz o custo de mão de obra em $75.000 por ano, mas aumenta outros custos em $5.000 por ano (cada um). Se a TMA for igual ao CMPC e for 12% por ano, esse investimento é economicamente viável se a máquina tiver pelo menos qual vida útil?</t>
  </si>
  <si>
    <t>TMA</t>
  </si>
  <si>
    <t>Redução de custo de MO</t>
  </si>
  <si>
    <t>Aumento de custo de energia</t>
  </si>
  <si>
    <t>Fluxo de caixa livre</t>
  </si>
  <si>
    <t xml:space="preserve">VPL </t>
  </si>
  <si>
    <t>TEMPO</t>
  </si>
  <si>
    <t>É economicamente viável se a vida útil for maior que 6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</si>
</sst>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9" fontId="4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9" fontId="3" fillId="3" borderId="0" xfId="1" applyFont="1" applyFill="1" applyAlignment="1">
      <alignment horizontal="center" vertical="center"/>
    </xf>
    <xf numFmtId="2" fontId="3" fillId="3" borderId="0" xfId="1" applyNumberFormat="1" applyFont="1" applyFill="1" applyAlignment="1">
      <alignment horizontal="center" vertical="center"/>
    </xf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3" fontId="3" fillId="3" borderId="0" xfId="0" applyNumberFormat="1" applyFont="1" applyFill="1"/>
    <xf numFmtId="0" fontId="5" fillId="3" borderId="0" xfId="0" applyFont="1" applyFill="1"/>
    <xf numFmtId="0" fontId="0" fillId="3" borderId="0" xfId="0" applyFill="1"/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8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/>
    <xf numFmtId="3" fontId="9" fillId="3" borderId="0" xfId="0" applyNumberFormat="1" applyFont="1" applyFill="1" applyAlignment="1">
      <alignment horizontal="center"/>
    </xf>
    <xf numFmtId="3" fontId="9" fillId="3" borderId="0" xfId="0" applyNumberFormat="1" applyFont="1" applyFill="1"/>
    <xf numFmtId="0" fontId="11" fillId="3" borderId="0" xfId="0" applyFont="1" applyFill="1" applyAlignment="1">
      <alignment horizontal="center"/>
    </xf>
    <xf numFmtId="8" fontId="0" fillId="3" borderId="0" xfId="0" applyNumberFormat="1" applyFill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right"/>
    </xf>
    <xf numFmtId="8" fontId="5" fillId="3" borderId="0" xfId="0" applyNumberFormat="1" applyFont="1" applyFill="1" applyAlignment="1">
      <alignment horizontal="center"/>
    </xf>
    <xf numFmtId="8" fontId="5" fillId="3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[1]Sheet1!$B$15</c:f>
              <c:strCache>
                <c:ptCount val="1"/>
                <c:pt idx="0">
                  <c:v>VPL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[1]Sheet1!$B$16:$B$24</c:f>
              <c:numCache>
                <c:formatCode>"R$"#,##0.00_);[Red]\("R$"#,##0.00\)</c:formatCode>
                <c:ptCount val="9"/>
                <c:pt idx="0">
                  <c:v>-1187500</c:v>
                </c:pt>
                <c:pt idx="1">
                  <c:v>-908482.14285714296</c:v>
                </c:pt>
                <c:pt idx="2">
                  <c:v>-659359.05612244911</c:v>
                </c:pt>
                <c:pt idx="3">
                  <c:v>-436927.72868075827</c:v>
                </c:pt>
                <c:pt idx="4">
                  <c:v>-238328.32917924854</c:v>
                </c:pt>
                <c:pt idx="5">
                  <c:v>-61007.436767186271</c:v>
                </c:pt>
                <c:pt idx="6">
                  <c:v>97314.788600726286</c:v>
                </c:pt>
                <c:pt idx="7">
                  <c:v>238673.91839350574</c:v>
                </c:pt>
                <c:pt idx="8">
                  <c:v>364887.42713705846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6-7748-9D3F-1924948D7757}"/>
            </c:ext>
          </c:extLst>
        </c:ser>
        <c:ser>
          <c:idx val="1"/>
          <c:order val="1"/>
          <c:tx>
            <c:strRef>
              <c:f>[1]Sheet1!$C$15</c:f>
              <c:strCache>
                <c:ptCount val="1"/>
                <c:pt idx="0">
                  <c:v>TEMPO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[1]Sheet1!$C$16:$C$24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6-7748-9D3F-1924948D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379839"/>
        <c:axId val="1017989503"/>
      </c:lineChart>
      <c:catAx>
        <c:axId val="10053798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17989503"/>
        <c:crosses val="autoZero"/>
        <c:auto val="1"/>
        <c:lblAlgn val="ctr"/>
        <c:lblOffset val="100"/>
        <c:noMultiLvlLbl val="0"/>
      </c:catAx>
      <c:valAx>
        <c:axId val="101798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05379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577850</xdr:colOff>
      <xdr:row>14</xdr:row>
      <xdr:rowOff>95250</xdr:rowOff>
    </xdr:from>
    <xdr:to>
      <xdr:col>8</xdr:col>
      <xdr:colOff>69850</xdr:colOff>
      <xdr:row>22</xdr:row>
      <xdr:rowOff>196850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829CEC-F1E3-2243-B604-0F710AA59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B15" t="str">
            <v xml:space="preserve">VPL </v>
          </cell>
          <cell r="C15" t="str">
            <v>TEMPO</v>
          </cell>
        </row>
        <row r="16">
          <cell r="B16">
            <v>-1187500</v>
          </cell>
          <cell r="C16">
            <v>1</v>
          </cell>
        </row>
        <row r="17">
          <cell r="B17">
            <v>-908482.14285714296</v>
          </cell>
          <cell r="C17">
            <v>2</v>
          </cell>
        </row>
        <row r="18">
          <cell r="B18">
            <v>-659359.05612244911</v>
          </cell>
          <cell r="C18">
            <v>3</v>
          </cell>
        </row>
        <row r="19">
          <cell r="B19">
            <v>-436927.72868075827</v>
          </cell>
          <cell r="C19">
            <v>4</v>
          </cell>
        </row>
        <row r="20">
          <cell r="B20">
            <v>-238328.32917924854</v>
          </cell>
          <cell r="C20">
            <v>5</v>
          </cell>
        </row>
        <row r="21">
          <cell r="B21">
            <v>-61007.436767186271</v>
          </cell>
          <cell r="C21">
            <v>6</v>
          </cell>
        </row>
        <row r="22">
          <cell r="B22">
            <v>97314.788600726286</v>
          </cell>
          <cell r="C22">
            <v>7</v>
          </cell>
        </row>
        <row r="23">
          <cell r="B23">
            <v>238673.91839350574</v>
          </cell>
          <cell r="C23">
            <v>8</v>
          </cell>
        </row>
        <row r="24">
          <cell r="B24">
            <v>364887.42713705846</v>
          </cell>
          <cell r="C2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84D4-F525-BB42-9E97-966C9AC4BDF3}">
  <dimension ref="A2:K28"/>
  <sheetViews>
    <sheetView workbookViewId="0">
      <selection activeCell="H6" sqref="H6"/>
    </sheetView>
  </sheetViews>
  <sheetFormatPr baseColWidth="10" defaultRowHeight="19" x14ac:dyDescent="0.25"/>
  <cols>
    <col min="1" max="1" width="42.5" style="3" bestFit="1" customWidth="1"/>
    <col min="2" max="2" width="25.6640625" style="3" customWidth="1"/>
    <col min="3" max="3" width="20.83203125" style="3" customWidth="1"/>
    <col min="4" max="5" width="13.83203125" style="3" customWidth="1"/>
    <col min="6" max="6" width="10.83203125" style="3"/>
    <col min="7" max="7" width="17.33203125" style="3" customWidth="1"/>
    <col min="8" max="8" width="26.5" style="3" customWidth="1"/>
    <col min="9" max="9" width="16.6640625" style="3" customWidth="1"/>
    <col min="10" max="10" width="16.83203125" style="3" customWidth="1"/>
    <col min="11" max="11" width="21" style="3" customWidth="1"/>
    <col min="12" max="16384" width="10.83203125" style="3"/>
  </cols>
  <sheetData>
    <row r="2" spans="1:11" x14ac:dyDescent="0.25">
      <c r="A2" s="13" t="s">
        <v>24</v>
      </c>
      <c r="B2" s="13"/>
      <c r="C2" s="13"/>
      <c r="D2" s="13"/>
      <c r="G2" s="9" t="s">
        <v>22</v>
      </c>
    </row>
    <row r="3" spans="1:11" x14ac:dyDescent="0.25">
      <c r="A3" s="12"/>
      <c r="B3" s="1" t="s">
        <v>2</v>
      </c>
      <c r="C3" s="1" t="s">
        <v>3</v>
      </c>
      <c r="D3" s="1" t="s">
        <v>8</v>
      </c>
      <c r="G3" s="12"/>
      <c r="H3" s="1" t="s">
        <v>2</v>
      </c>
      <c r="I3" s="1" t="s">
        <v>3</v>
      </c>
      <c r="J3" s="1" t="s">
        <v>8</v>
      </c>
    </row>
    <row r="4" spans="1:11" x14ac:dyDescent="0.25">
      <c r="A4" s="3" t="s">
        <v>10</v>
      </c>
      <c r="B4" s="4">
        <v>35</v>
      </c>
      <c r="C4" s="4">
        <v>15</v>
      </c>
      <c r="D4" s="4">
        <f>SUM(B4:C4)</f>
        <v>50</v>
      </c>
      <c r="G4" s="9" t="s">
        <v>23</v>
      </c>
      <c r="H4" s="4">
        <f>B28*B4</f>
        <v>10500</v>
      </c>
      <c r="I4" s="4">
        <f>C28*C4</f>
        <v>6000</v>
      </c>
      <c r="J4" s="4">
        <f>SUM(H4:I4)</f>
        <v>16500</v>
      </c>
    </row>
    <row r="5" spans="1:11" x14ac:dyDescent="0.25">
      <c r="A5" s="3" t="s">
        <v>11</v>
      </c>
      <c r="B5" s="4">
        <v>50</v>
      </c>
      <c r="C5" s="4">
        <v>25</v>
      </c>
      <c r="D5" s="4">
        <f>SUM(B5:C5)</f>
        <v>75</v>
      </c>
      <c r="G5" s="3" t="s">
        <v>26</v>
      </c>
      <c r="H5" s="10">
        <f>B25*B4</f>
        <v>5857.6</v>
      </c>
      <c r="I5" s="10">
        <f>C25*C4</f>
        <v>3241.2000000000003</v>
      </c>
      <c r="J5" s="10">
        <f t="shared" ref="J5:J8" si="0">SUM(H5:I5)</f>
        <v>9098.8000000000011</v>
      </c>
    </row>
    <row r="6" spans="1:11" x14ac:dyDescent="0.25">
      <c r="A6" s="3" t="s">
        <v>12</v>
      </c>
      <c r="B6" s="7">
        <f>B5/D5</f>
        <v>0.66666666666666663</v>
      </c>
      <c r="C6" s="7">
        <f>C5/D5</f>
        <v>0.33333333333333331</v>
      </c>
      <c r="D6" s="5">
        <f>SUM(B6:C6)</f>
        <v>1</v>
      </c>
      <c r="G6" s="9" t="s">
        <v>27</v>
      </c>
      <c r="H6" s="14">
        <f>H4-H5</f>
        <v>4642.3999999999996</v>
      </c>
      <c r="I6" s="4">
        <f>I4-I5</f>
        <v>2758.7999999999997</v>
      </c>
      <c r="J6" s="4">
        <f t="shared" si="0"/>
        <v>7401.1999999999989</v>
      </c>
    </row>
    <row r="7" spans="1:11" x14ac:dyDescent="0.25">
      <c r="A7" s="3" t="s">
        <v>9</v>
      </c>
      <c r="B7" s="8">
        <v>1.25</v>
      </c>
      <c r="C7" s="8">
        <v>3.75</v>
      </c>
      <c r="D7" s="6">
        <f>SUM(B7:C7)</f>
        <v>5</v>
      </c>
      <c r="G7" s="3" t="s">
        <v>29</v>
      </c>
      <c r="J7" s="10">
        <v>4050</v>
      </c>
    </row>
    <row r="8" spans="1:11" x14ac:dyDescent="0.25">
      <c r="A8" s="3" t="s">
        <v>15</v>
      </c>
      <c r="B8" s="8">
        <f>B7*B5</f>
        <v>62.5</v>
      </c>
      <c r="C8" s="8">
        <f>C5*C7</f>
        <v>93.75</v>
      </c>
      <c r="D8" s="6">
        <f>SUM(B8:C8)</f>
        <v>156.25</v>
      </c>
      <c r="G8" s="3" t="s">
        <v>28</v>
      </c>
      <c r="J8" s="10">
        <v>160</v>
      </c>
    </row>
    <row r="9" spans="1:11" x14ac:dyDescent="0.25">
      <c r="A9" s="3" t="s">
        <v>19</v>
      </c>
      <c r="B9" s="7">
        <f>B8/D8</f>
        <v>0.4</v>
      </c>
      <c r="C9" s="7">
        <f>C8/D8</f>
        <v>0.6</v>
      </c>
      <c r="D9" s="5"/>
      <c r="G9" s="9" t="s">
        <v>30</v>
      </c>
      <c r="H9" s="9"/>
      <c r="I9" s="9"/>
      <c r="J9" s="14">
        <f>J6-J7-J8</f>
        <v>3191.1999999999989</v>
      </c>
    </row>
    <row r="10" spans="1:11" x14ac:dyDescent="0.25">
      <c r="A10" s="3" t="s">
        <v>17</v>
      </c>
      <c r="B10" s="8">
        <v>1.8</v>
      </c>
      <c r="C10" s="8">
        <v>2.4</v>
      </c>
      <c r="D10" s="6">
        <f>SUM(B10:C10)</f>
        <v>4.2</v>
      </c>
      <c r="J10" s="10"/>
    </row>
    <row r="11" spans="1:11" x14ac:dyDescent="0.25">
      <c r="A11" s="3" t="s">
        <v>20</v>
      </c>
      <c r="B11" s="8">
        <f>B10*B5</f>
        <v>90</v>
      </c>
      <c r="C11" s="8">
        <f>C10*C5</f>
        <v>60</v>
      </c>
      <c r="D11" s="6">
        <f>SUM(B11:C11)</f>
        <v>150</v>
      </c>
      <c r="G11" s="9"/>
      <c r="H11" s="9"/>
      <c r="I11" s="9"/>
      <c r="J11" s="4"/>
    </row>
    <row r="12" spans="1:11" x14ac:dyDescent="0.25">
      <c r="A12" s="3" t="s">
        <v>18</v>
      </c>
      <c r="B12" s="7">
        <f>B11/D11</f>
        <v>0.6</v>
      </c>
      <c r="C12" s="7">
        <f>C11/D11</f>
        <v>0.4</v>
      </c>
      <c r="D12" s="6"/>
    </row>
    <row r="13" spans="1:11" x14ac:dyDescent="0.25">
      <c r="B13" s="4"/>
      <c r="C13" s="4"/>
      <c r="D13" s="4"/>
    </row>
    <row r="14" spans="1:11" x14ac:dyDescent="0.25">
      <c r="A14" s="11" t="s">
        <v>0</v>
      </c>
      <c r="B14" s="1">
        <f>SUM(B15:B17)</f>
        <v>6732</v>
      </c>
      <c r="C14" s="1">
        <f>SUM(C15:C17)</f>
        <v>4098</v>
      </c>
      <c r="D14" s="1">
        <f>SUM(D15:D17)</f>
        <v>10830</v>
      </c>
      <c r="G14" s="9"/>
    </row>
    <row r="15" spans="1:11" x14ac:dyDescent="0.25">
      <c r="A15" s="3" t="s">
        <v>4</v>
      </c>
      <c r="B15" s="10">
        <f>B6*D15</f>
        <v>3600</v>
      </c>
      <c r="C15" s="10">
        <f>C6*D15</f>
        <v>1800</v>
      </c>
      <c r="D15" s="10">
        <v>5400</v>
      </c>
      <c r="H15" s="10"/>
      <c r="I15" s="10"/>
      <c r="J15" s="10"/>
      <c r="K15" s="10"/>
    </row>
    <row r="16" spans="1:11" x14ac:dyDescent="0.25">
      <c r="A16" s="3" t="s">
        <v>5</v>
      </c>
      <c r="B16" s="10">
        <f>D16*B12</f>
        <v>2880</v>
      </c>
      <c r="C16" s="10">
        <f>D16*C12</f>
        <v>1920</v>
      </c>
      <c r="D16" s="10">
        <f>4800</f>
        <v>4800</v>
      </c>
      <c r="H16" s="15"/>
    </row>
    <row r="17" spans="1:4" x14ac:dyDescent="0.25">
      <c r="A17" s="3" t="s">
        <v>6</v>
      </c>
      <c r="B17" s="10">
        <f>D17*B9</f>
        <v>252</v>
      </c>
      <c r="C17" s="10">
        <f>D17*C9</f>
        <v>378</v>
      </c>
      <c r="D17" s="10">
        <v>630</v>
      </c>
    </row>
    <row r="18" spans="1:4" x14ac:dyDescent="0.25">
      <c r="B18" s="10"/>
      <c r="C18" s="10"/>
      <c r="D18" s="10"/>
    </row>
    <row r="19" spans="1:4" x14ac:dyDescent="0.25">
      <c r="A19" s="11" t="s">
        <v>1</v>
      </c>
      <c r="B19" s="1">
        <f>SUM(B20:B22)</f>
        <v>1636</v>
      </c>
      <c r="C19" s="1">
        <f>SUM(C20:C22)</f>
        <v>1304</v>
      </c>
      <c r="D19" s="2"/>
    </row>
    <row r="20" spans="1:4" x14ac:dyDescent="0.25">
      <c r="A20" s="3" t="s">
        <v>7</v>
      </c>
      <c r="B20" s="10">
        <f>D20*B9</f>
        <v>96</v>
      </c>
      <c r="C20" s="10">
        <f>C9*D20</f>
        <v>144</v>
      </c>
      <c r="D20" s="10">
        <v>240</v>
      </c>
    </row>
    <row r="21" spans="1:4" x14ac:dyDescent="0.25">
      <c r="A21" s="3" t="s">
        <v>13</v>
      </c>
      <c r="B21" s="10">
        <f>B9*D21</f>
        <v>160</v>
      </c>
      <c r="C21" s="10">
        <f>C9*D21</f>
        <v>240</v>
      </c>
      <c r="D21" s="10">
        <v>400</v>
      </c>
    </row>
    <row r="22" spans="1:4" x14ac:dyDescent="0.25">
      <c r="A22" s="3" t="s">
        <v>16</v>
      </c>
      <c r="B22" s="10">
        <f>D22*B12</f>
        <v>1380</v>
      </c>
      <c r="C22" s="10">
        <f>D22*C12</f>
        <v>920</v>
      </c>
      <c r="D22" s="10">
        <v>2300</v>
      </c>
    </row>
    <row r="23" spans="1:4" x14ac:dyDescent="0.25">
      <c r="B23" s="10"/>
      <c r="C23" s="10"/>
      <c r="D23" s="10"/>
    </row>
    <row r="24" spans="1:4" x14ac:dyDescent="0.25">
      <c r="A24" s="11" t="s">
        <v>14</v>
      </c>
      <c r="B24" s="14">
        <f>B14+B19</f>
        <v>8368</v>
      </c>
      <c r="C24" s="1">
        <f>C14+C19</f>
        <v>5402</v>
      </c>
      <c r="D24" s="11"/>
    </row>
    <row r="25" spans="1:4" x14ac:dyDescent="0.25">
      <c r="A25" s="3" t="s">
        <v>21</v>
      </c>
      <c r="B25" s="4">
        <f>B24/B5</f>
        <v>167.36</v>
      </c>
      <c r="C25" s="14">
        <f>C24/C5</f>
        <v>216.08</v>
      </c>
    </row>
    <row r="28" spans="1:4" x14ac:dyDescent="0.25">
      <c r="A28" s="3" t="s">
        <v>25</v>
      </c>
      <c r="B28" s="10">
        <v>300</v>
      </c>
      <c r="C28" s="10">
        <v>400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788E-1E4D-4B44-B047-A239A8D90ACB}">
  <dimension ref="A1:O25"/>
  <sheetViews>
    <sheetView tabSelected="1" workbookViewId="0">
      <selection activeCell="D11" sqref="D11"/>
    </sheetView>
  </sheetViews>
  <sheetFormatPr baseColWidth="10" defaultRowHeight="16" x14ac:dyDescent="0.2"/>
  <cols>
    <col min="1" max="1" width="33.33203125" style="17" customWidth="1"/>
    <col min="2" max="2" width="26.1640625" style="17" customWidth="1"/>
    <col min="3" max="11" width="16.6640625" style="17" bestFit="1" customWidth="1"/>
    <col min="12" max="12" width="10.83203125" style="17"/>
    <col min="13" max="13" width="13.5" style="17" bestFit="1" customWidth="1"/>
    <col min="14" max="16384" width="10.83203125" style="17"/>
  </cols>
  <sheetData>
    <row r="1" spans="1:15" ht="24" x14ac:dyDescent="0.3">
      <c r="A1" s="16"/>
    </row>
    <row r="3" spans="1:15" ht="68" customHeight="1" x14ac:dyDescent="0.2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</row>
    <row r="4" spans="1:15" ht="21" x14ac:dyDescent="0.25">
      <c r="A4" s="20"/>
    </row>
    <row r="5" spans="1:15" ht="19" x14ac:dyDescent="0.25">
      <c r="A5" s="9"/>
      <c r="D5" s="21"/>
    </row>
    <row r="6" spans="1:15" ht="26" x14ac:dyDescent="0.3">
      <c r="A6" s="22" t="s">
        <v>33</v>
      </c>
      <c r="B6" s="23">
        <v>0.12</v>
      </c>
      <c r="C6" s="24"/>
      <c r="D6" s="16"/>
    </row>
    <row r="7" spans="1:15" s="25" customFormat="1" ht="24" x14ac:dyDescent="0.3">
      <c r="A7" s="16"/>
      <c r="D7" s="26"/>
    </row>
    <row r="8" spans="1:15" s="20" customFormat="1" ht="25" thickBot="1" x14ac:dyDescent="0.35">
      <c r="A8" s="16"/>
      <c r="B8" s="27">
        <v>0</v>
      </c>
      <c r="C8" s="28">
        <f>B8+1</f>
        <v>1</v>
      </c>
      <c r="D8" s="28">
        <f>C8+1</f>
        <v>2</v>
      </c>
      <c r="E8" s="28">
        <f t="shared" ref="E8:K8" si="0">D8+1</f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</row>
    <row r="9" spans="1:15" ht="27" thickTop="1" x14ac:dyDescent="0.3">
      <c r="A9" s="29" t="s">
        <v>31</v>
      </c>
      <c r="B9" s="30">
        <f>5*-300000</f>
        <v>-1500000</v>
      </c>
      <c r="C9" s="30"/>
      <c r="D9" s="31"/>
      <c r="E9" s="31"/>
      <c r="F9" s="31"/>
      <c r="G9" s="31"/>
      <c r="H9" s="31"/>
      <c r="I9" s="31"/>
      <c r="J9" s="31"/>
      <c r="K9" s="31"/>
      <c r="L9" s="24"/>
    </row>
    <row r="10" spans="1:15" ht="26" x14ac:dyDescent="0.3">
      <c r="A10" s="32" t="s">
        <v>34</v>
      </c>
      <c r="B10" s="30"/>
      <c r="C10" s="31">
        <f>75000*5</f>
        <v>375000</v>
      </c>
      <c r="D10" s="31">
        <f>75000*5</f>
        <v>375000</v>
      </c>
      <c r="E10" s="31">
        <f t="shared" ref="D10:K10" si="1">75000*5</f>
        <v>375000</v>
      </c>
      <c r="F10" s="31">
        <f t="shared" si="1"/>
        <v>375000</v>
      </c>
      <c r="G10" s="31">
        <f t="shared" si="1"/>
        <v>375000</v>
      </c>
      <c r="H10" s="31">
        <f t="shared" si="1"/>
        <v>375000</v>
      </c>
      <c r="I10" s="31">
        <f t="shared" si="1"/>
        <v>375000</v>
      </c>
      <c r="J10" s="31">
        <f t="shared" si="1"/>
        <v>375000</v>
      </c>
      <c r="K10" s="31">
        <f t="shared" si="1"/>
        <v>375000</v>
      </c>
      <c r="L10" s="24"/>
    </row>
    <row r="11" spans="1:15" ht="26" x14ac:dyDescent="0.3">
      <c r="A11" s="29" t="s">
        <v>35</v>
      </c>
      <c r="B11" s="31"/>
      <c r="C11" s="31">
        <f>-5000*5</f>
        <v>-25000</v>
      </c>
      <c r="D11" s="31">
        <f t="shared" ref="D11:K11" si="2">-5000*5</f>
        <v>-25000</v>
      </c>
      <c r="E11" s="31">
        <f t="shared" si="2"/>
        <v>-25000</v>
      </c>
      <c r="F11" s="31">
        <f t="shared" si="2"/>
        <v>-25000</v>
      </c>
      <c r="G11" s="31">
        <f t="shared" si="2"/>
        <v>-25000</v>
      </c>
      <c r="H11" s="31">
        <f t="shared" si="2"/>
        <v>-25000</v>
      </c>
      <c r="I11" s="31">
        <f t="shared" si="2"/>
        <v>-25000</v>
      </c>
      <c r="J11" s="31">
        <f t="shared" si="2"/>
        <v>-25000</v>
      </c>
      <c r="K11" s="31">
        <f t="shared" si="2"/>
        <v>-25000</v>
      </c>
      <c r="L11" s="24"/>
    </row>
    <row r="12" spans="1:15" ht="26" x14ac:dyDescent="0.3">
      <c r="A12" s="29" t="s">
        <v>36</v>
      </c>
      <c r="B12" s="31">
        <f>SUM(B9:B11)</f>
        <v>-1500000</v>
      </c>
      <c r="C12" s="31">
        <f t="shared" ref="C12:K12" si="3">SUM(C9:C11)</f>
        <v>350000</v>
      </c>
      <c r="D12" s="31">
        <f t="shared" si="3"/>
        <v>350000</v>
      </c>
      <c r="E12" s="31">
        <f t="shared" si="3"/>
        <v>350000</v>
      </c>
      <c r="F12" s="31">
        <f t="shared" si="3"/>
        <v>350000</v>
      </c>
      <c r="G12" s="31">
        <f t="shared" si="3"/>
        <v>350000</v>
      </c>
      <c r="H12" s="31">
        <f t="shared" si="3"/>
        <v>350000</v>
      </c>
      <c r="I12" s="31">
        <f t="shared" si="3"/>
        <v>350000</v>
      </c>
      <c r="J12" s="31">
        <f t="shared" si="3"/>
        <v>350000</v>
      </c>
      <c r="K12" s="31">
        <f t="shared" si="3"/>
        <v>350000</v>
      </c>
      <c r="L12" s="24"/>
      <c r="M12" s="33"/>
    </row>
    <row r="13" spans="1:15" ht="26" x14ac:dyDescent="0.3">
      <c r="C13" s="31"/>
      <c r="D13" s="31"/>
      <c r="E13" s="31"/>
      <c r="F13" s="31"/>
      <c r="G13" s="31"/>
      <c r="H13" s="31"/>
      <c r="I13" s="31"/>
      <c r="J13" s="31"/>
      <c r="K13" s="31"/>
      <c r="L13" s="24"/>
    </row>
    <row r="14" spans="1:15" ht="26" x14ac:dyDescent="0.3">
      <c r="C14" s="31"/>
      <c r="D14" s="31"/>
      <c r="E14" s="31" t="s">
        <v>39</v>
      </c>
      <c r="F14" s="31"/>
      <c r="G14" s="31"/>
      <c r="H14" s="31"/>
      <c r="I14" s="31"/>
      <c r="J14" s="31"/>
      <c r="K14" s="31"/>
      <c r="L14" s="24"/>
    </row>
    <row r="15" spans="1:15" ht="26" x14ac:dyDescent="0.3">
      <c r="A15" s="29"/>
      <c r="B15" s="34" t="s">
        <v>37</v>
      </c>
      <c r="C15" s="30" t="s">
        <v>38</v>
      </c>
      <c r="D15" s="31"/>
      <c r="E15" s="31"/>
      <c r="F15" s="31"/>
      <c r="G15" s="31"/>
      <c r="H15" s="31"/>
      <c r="I15" s="31"/>
      <c r="J15" s="31"/>
      <c r="K15" s="31"/>
      <c r="L15" s="24"/>
    </row>
    <row r="16" spans="1:15" ht="26" x14ac:dyDescent="0.3">
      <c r="A16" s="35"/>
      <c r="B16" s="36">
        <f>NPV($B$6,C12)+$B$12</f>
        <v>-1187500</v>
      </c>
      <c r="C16" s="22">
        <v>1</v>
      </c>
    </row>
    <row r="17" spans="1:3" ht="26" x14ac:dyDescent="0.3">
      <c r="A17" s="29"/>
      <c r="B17" s="36">
        <f>NPV($B$6,C12:D12)+$B$12</f>
        <v>-908482.14285714296</v>
      </c>
      <c r="C17" s="22">
        <v>2</v>
      </c>
    </row>
    <row r="18" spans="1:3" ht="26" x14ac:dyDescent="0.3">
      <c r="B18" s="36">
        <f>NPV($B$6,C12:E12)+$B$12</f>
        <v>-659359.05612244911</v>
      </c>
      <c r="C18" s="22">
        <v>3</v>
      </c>
    </row>
    <row r="19" spans="1:3" ht="26" x14ac:dyDescent="0.3">
      <c r="B19" s="36">
        <f>NPV($B$6,C12:F12)+$B$12</f>
        <v>-436927.72868075827</v>
      </c>
      <c r="C19" s="22">
        <v>4</v>
      </c>
    </row>
    <row r="20" spans="1:3" ht="26" x14ac:dyDescent="0.3">
      <c r="B20" s="36">
        <f>NPV($B$6,C12:G12)+$B$12</f>
        <v>-238328.32917924854</v>
      </c>
      <c r="C20" s="22">
        <v>5</v>
      </c>
    </row>
    <row r="21" spans="1:3" ht="26" x14ac:dyDescent="0.3">
      <c r="B21" s="36">
        <f>NPV($B$6,C12:H12)+$B$12</f>
        <v>-61007.436767186271</v>
      </c>
      <c r="C21" s="22">
        <v>6</v>
      </c>
    </row>
    <row r="22" spans="1:3" ht="26" x14ac:dyDescent="0.3">
      <c r="B22" s="36">
        <f>NPV($B$6,C12:I12)+$B$12</f>
        <v>97314.788600726286</v>
      </c>
      <c r="C22" s="22">
        <v>7</v>
      </c>
    </row>
    <row r="23" spans="1:3" ht="26" x14ac:dyDescent="0.3">
      <c r="B23" s="36">
        <f>NPV($B$6,C12:J12)+$B$12</f>
        <v>238673.91839350574</v>
      </c>
      <c r="C23" s="22">
        <v>8</v>
      </c>
    </row>
    <row r="24" spans="1:3" ht="26" x14ac:dyDescent="0.3">
      <c r="B24" s="36">
        <f>NPV($B$6,C12:K12)+$B$12</f>
        <v>364887.42713705846</v>
      </c>
      <c r="C24" s="22">
        <v>9</v>
      </c>
    </row>
    <row r="25" spans="1:3" ht="24" x14ac:dyDescent="0.3">
      <c r="B25" s="37"/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CIA Porto</vt:lpstr>
      <vt:lpstr>VPL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2020-11-30T21:33:28Z</dcterms:created>
  <dcterms:modified xsi:type="dcterms:W3CDTF">2020-11-30T22:48:52Z</dcterms:modified>
</cp:coreProperties>
</file>