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B9726F-81C2-420D-815D-680BB8A4FBDA}" xr6:coauthVersionLast="45" xr6:coauthVersionMax="45" xr10:uidLastSave="{00000000-0000-0000-0000-000000000000}"/>
  <bookViews>
    <workbookView xWindow="-120" yWindow="-120" windowWidth="20730" windowHeight="11160" xr2:uid="{DB9F51C2-A63A-46A8-85C2-35B6207B0696}"/>
  </bookViews>
  <sheets>
    <sheet name=" Exercício 1" sheetId="1" r:id="rId1"/>
    <sheet name="Exercício 1- Gráficos" sheetId="2" r:id="rId2"/>
    <sheet name="Exercício 2" sheetId="3" r:id="rId3"/>
    <sheet name="Exercício 3" sheetId="4" r:id="rId4"/>
    <sheet name="Exercício 4" sheetId="5" r:id="rId5"/>
    <sheet name="Exercício 5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D4" i="6"/>
  <c r="B4" i="6"/>
  <c r="E3" i="6"/>
  <c r="C3" i="6"/>
  <c r="D3" i="6"/>
  <c r="B3" i="6"/>
  <c r="E2" i="6"/>
  <c r="C43" i="5"/>
  <c r="D43" i="5"/>
  <c r="B43" i="5"/>
  <c r="C31" i="5"/>
  <c r="D31" i="5"/>
  <c r="E31" i="5"/>
  <c r="B31" i="5"/>
  <c r="C38" i="5"/>
  <c r="D38" i="5"/>
  <c r="E38" i="5"/>
  <c r="B38" i="5"/>
  <c r="E37" i="5"/>
  <c r="C37" i="5"/>
  <c r="D37" i="5"/>
  <c r="B37" i="5"/>
  <c r="E36" i="5"/>
  <c r="C36" i="5"/>
  <c r="D36" i="5"/>
  <c r="B36" i="5"/>
  <c r="E35" i="5"/>
  <c r="D35" i="5"/>
  <c r="C35" i="5"/>
  <c r="B35" i="5"/>
  <c r="E34" i="5"/>
  <c r="C34" i="5"/>
  <c r="D34" i="5"/>
  <c r="B34" i="5"/>
  <c r="E30" i="5"/>
  <c r="C30" i="5"/>
  <c r="D30" i="5"/>
  <c r="B30" i="5"/>
  <c r="E29" i="5"/>
  <c r="D29" i="5"/>
  <c r="C29" i="5"/>
  <c r="B29" i="5"/>
  <c r="E28" i="5"/>
  <c r="C28" i="5"/>
  <c r="D28" i="5"/>
  <c r="B28" i="5"/>
  <c r="D25" i="5"/>
  <c r="C24" i="5"/>
  <c r="B23" i="5"/>
  <c r="D21" i="5"/>
  <c r="C20" i="5"/>
  <c r="B19" i="5"/>
  <c r="E17" i="5"/>
  <c r="C17" i="5"/>
  <c r="D17" i="5"/>
  <c r="B17" i="5"/>
  <c r="D12" i="5"/>
  <c r="C11" i="5"/>
  <c r="B10" i="5"/>
  <c r="D8" i="5"/>
  <c r="C7" i="5"/>
  <c r="B6" i="5"/>
  <c r="E4" i="5"/>
  <c r="C4" i="5"/>
  <c r="D4" i="5"/>
  <c r="B4" i="5"/>
  <c r="D12" i="4"/>
  <c r="C11" i="4"/>
  <c r="B10" i="4"/>
  <c r="D8" i="4"/>
  <c r="C7" i="4"/>
  <c r="B6" i="4"/>
  <c r="E4" i="4"/>
  <c r="C4" i="4"/>
  <c r="D4" i="4"/>
  <c r="B4" i="4"/>
  <c r="H5" i="3"/>
  <c r="G5" i="3"/>
  <c r="H4" i="3"/>
  <c r="G4" i="3"/>
  <c r="H3" i="3"/>
  <c r="G3" i="3"/>
  <c r="H2" i="3"/>
  <c r="G2" i="3"/>
  <c r="C10" i="3"/>
  <c r="B9" i="3"/>
  <c r="C7" i="3"/>
  <c r="B6" i="3"/>
  <c r="D4" i="3"/>
  <c r="C4" i="3"/>
  <c r="B4" i="3"/>
  <c r="D2" i="3"/>
  <c r="H3" i="2"/>
  <c r="H4" i="2"/>
  <c r="H2" i="2"/>
  <c r="G4" i="2"/>
  <c r="F4" i="2"/>
  <c r="G3" i="2"/>
  <c r="F3" i="2"/>
  <c r="G2" i="2"/>
  <c r="F2" i="2"/>
  <c r="B4" i="2"/>
  <c r="B3" i="2"/>
  <c r="B2" i="2"/>
  <c r="D31" i="1"/>
  <c r="D32" i="1" s="1"/>
  <c r="I28" i="1" s="1"/>
  <c r="C32" i="1"/>
  <c r="H28" i="1"/>
  <c r="I27" i="1"/>
  <c r="H27" i="1"/>
  <c r="H29" i="1" s="1"/>
  <c r="G27" i="1"/>
  <c r="D20" i="1"/>
  <c r="D21" i="1" s="1"/>
  <c r="I17" i="1" s="1"/>
  <c r="C21" i="1"/>
  <c r="H17" i="1"/>
  <c r="I16" i="1"/>
  <c r="H16" i="1"/>
  <c r="H18" i="1" s="1"/>
  <c r="G16" i="1"/>
  <c r="G10" i="1"/>
  <c r="G9" i="1"/>
  <c r="I10" i="1"/>
  <c r="H10" i="1"/>
  <c r="I9" i="1"/>
  <c r="H9" i="1"/>
  <c r="I7" i="1"/>
  <c r="H7" i="1"/>
  <c r="I6" i="1"/>
  <c r="H6" i="1"/>
  <c r="H5" i="1"/>
  <c r="I5" i="1"/>
  <c r="G5" i="1"/>
  <c r="C10" i="1"/>
  <c r="D9" i="1"/>
  <c r="D10" i="1" s="1"/>
  <c r="E4" i="6" l="1"/>
  <c r="I29" i="1"/>
  <c r="H32" i="1"/>
  <c r="H31" i="1"/>
  <c r="I32" i="1"/>
  <c r="I31" i="1"/>
  <c r="I18" i="1"/>
  <c r="I21" i="1"/>
  <c r="I20" i="1"/>
  <c r="H20" i="1"/>
  <c r="G20" i="1" s="1"/>
  <c r="H21" i="1"/>
  <c r="G31" i="1" l="1"/>
  <c r="G32" i="1"/>
  <c r="G21" i="1"/>
</calcChain>
</file>

<file path=xl/sharedStrings.xml><?xml version="1.0" encoding="utf-8"?>
<sst xmlns="http://schemas.openxmlformats.org/spreadsheetml/2006/main" count="186" uniqueCount="83">
  <si>
    <t>40% dos Custos de Conversão</t>
  </si>
  <si>
    <t>Unidades a ditribuir</t>
  </si>
  <si>
    <t>Estoque inicial de Produtos em fabricação</t>
  </si>
  <si>
    <t>Unidades iniciadas no período</t>
  </si>
  <si>
    <t>Total</t>
  </si>
  <si>
    <t>Distribuição das unidades</t>
  </si>
  <si>
    <t>Concluídas e transferidas para produtos acabados</t>
  </si>
  <si>
    <t>Estoque final de produtos em fabricação</t>
  </si>
  <si>
    <t>Unidades</t>
  </si>
  <si>
    <t>Materiais Diretos</t>
  </si>
  <si>
    <t>Custos de Conversão</t>
  </si>
  <si>
    <t>Unidades Equivalentes</t>
  </si>
  <si>
    <t>Fluxo de Custos- 40% dos custos de Conversão</t>
  </si>
  <si>
    <t>Custos a serem atribuídos</t>
  </si>
  <si>
    <t>Estoque inicial de produtos em fabricação</t>
  </si>
  <si>
    <t>Custo do período</t>
  </si>
  <si>
    <t>Unidade Equivalentes</t>
  </si>
  <si>
    <t>Custo por Unidade Equivalente</t>
  </si>
  <si>
    <t>Atribuição dos Custos</t>
  </si>
  <si>
    <t>Custo das unidades transferidas  para produtos acabados</t>
  </si>
  <si>
    <t>60% dos Custos de Conversão</t>
  </si>
  <si>
    <t>Fluxo de Custos- 60% dos custos de Conversão</t>
  </si>
  <si>
    <t>80% dos Custos de Conversão</t>
  </si>
  <si>
    <t>Fluxo de Custos- 80% dos custos de Conversão</t>
  </si>
  <si>
    <t>Custo de Conversão</t>
  </si>
  <si>
    <t>Custo por Unidade Equivalente- Custos de Conversão</t>
  </si>
  <si>
    <t>Estoque de Produtos Acabados</t>
  </si>
  <si>
    <t>Estoque de Produtos em Fabricação</t>
  </si>
  <si>
    <t>Valor de Venda</t>
  </si>
  <si>
    <t>(-) Custo de processamento adicional</t>
  </si>
  <si>
    <t>Valor realizável líquido no ponto de separação</t>
  </si>
  <si>
    <t>Proporção</t>
  </si>
  <si>
    <t>Custos conjuntos rateados</t>
  </si>
  <si>
    <t xml:space="preserve">L </t>
  </si>
  <si>
    <t>T</t>
  </si>
  <si>
    <t>200000/250000</t>
  </si>
  <si>
    <t>50000/250000</t>
  </si>
  <si>
    <t>150.000 X 80%</t>
  </si>
  <si>
    <t>150.000 X 20%</t>
  </si>
  <si>
    <t>Dados</t>
  </si>
  <si>
    <t>Receita de Vendas</t>
  </si>
  <si>
    <t>(-) Cutos conjuntos rateados</t>
  </si>
  <si>
    <t>(=) Resultado</t>
  </si>
  <si>
    <t>Margem</t>
  </si>
  <si>
    <t>Chumbo</t>
  </si>
  <si>
    <t>Cobre</t>
  </si>
  <si>
    <t>Manganês</t>
  </si>
  <si>
    <t>28.000/140.000</t>
  </si>
  <si>
    <t>70.000/140.000</t>
  </si>
  <si>
    <t>42.000/140.000</t>
  </si>
  <si>
    <t>100.000 X 20%</t>
  </si>
  <si>
    <t>100.000 X 30%</t>
  </si>
  <si>
    <t>100.000 X 50%</t>
  </si>
  <si>
    <t>X</t>
  </si>
  <si>
    <t>Y</t>
  </si>
  <si>
    <t>Z</t>
  </si>
  <si>
    <t>80.000/200.000</t>
  </si>
  <si>
    <t>70.000/200.000</t>
  </si>
  <si>
    <t>50.000/200.000</t>
  </si>
  <si>
    <t>63.000 X 40%</t>
  </si>
  <si>
    <t>63.000 X 35%</t>
  </si>
  <si>
    <t>63.000 X 25%</t>
  </si>
  <si>
    <t>Sem processamento Adicional</t>
  </si>
  <si>
    <t>Com processamento Adicional</t>
  </si>
  <si>
    <t>92.000/218.000</t>
  </si>
  <si>
    <t>50.000/218.000</t>
  </si>
  <si>
    <t>76.000/218.000</t>
  </si>
  <si>
    <t>63.000 X 42,20%</t>
  </si>
  <si>
    <t>63.000 X 34,86%</t>
  </si>
  <si>
    <t>63.000 X 22,94%</t>
  </si>
  <si>
    <t>Resultado (sem processamento adicional)</t>
  </si>
  <si>
    <t>Receita</t>
  </si>
  <si>
    <t>(-) custos conjuntos rateados</t>
  </si>
  <si>
    <t>Resultado (com processamento adicional)</t>
  </si>
  <si>
    <t>(-) custos conjuntos</t>
  </si>
  <si>
    <t>(-) custos adicionais de processamento</t>
  </si>
  <si>
    <t>Decisão de processamento adicional</t>
  </si>
  <si>
    <t>Receita Incremental</t>
  </si>
  <si>
    <t>Custos incrementais</t>
  </si>
  <si>
    <t>Resultado incremental</t>
  </si>
  <si>
    <t>Quantidades produzidas</t>
  </si>
  <si>
    <t>Porcentual</t>
  </si>
  <si>
    <t>Rateio dos custos conjuntos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</si>
</sst>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71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3" fontId="3" fillId="0" borderId="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9" xfId="0" applyBorder="1"/>
    <xf numFmtId="9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9" fontId="0" fillId="0" borderId="12" xfId="0" applyNumberFormat="1" applyBorder="1" applyAlignment="1">
      <alignment horizontal="center"/>
    </xf>
    <xf numFmtId="171" fontId="0" fillId="0" borderId="13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71" fontId="0" fillId="0" borderId="15" xfId="0" applyNumberFormat="1" applyBorder="1" applyAlignment="1">
      <alignment horizontal="center"/>
    </xf>
    <xf numFmtId="4" fontId="0" fillId="0" borderId="0" xfId="0" applyNumberFormat="1"/>
    <xf numFmtId="0" fontId="0" fillId="0" borderId="9" xfId="0" applyBorder="1" applyAlignment="1">
      <alignment horizontal="center"/>
    </xf>
    <xf numFmtId="4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6" xfId="0" applyBorder="1"/>
    <xf numFmtId="0" fontId="0" fillId="0" borderId="11" xfId="0" applyBorder="1" applyAlignment="1">
      <alignment horizontal="center"/>
    </xf>
    <xf numFmtId="4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3" xfId="0" applyBorder="1"/>
    <xf numFmtId="0" fontId="0" fillId="0" borderId="15" xfId="0" applyBorder="1"/>
    <xf numFmtId="10" fontId="0" fillId="0" borderId="0" xfId="0" applyNumberFormat="1"/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4" fontId="0" fillId="0" borderId="9" xfId="0" applyNumberFormat="1" applyFill="1" applyBorder="1" applyAlignment="1">
      <alignment horizontal="left"/>
    </xf>
    <xf numFmtId="4" fontId="2" fillId="0" borderId="9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9" fontId="0" fillId="0" borderId="13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'Exercício 1- Gráficos'!$B$1</c:f>
              <c:strCache>
                <c:ptCount val="1"/>
                <c:pt idx="0">
                  <c:v>Custo por Unidade Equivalente- Custos de Conversão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'Exercício 1- Gráficos'!$A$2:$A$4</c:f>
              <c:numCache>
                <c:formatCode>0%</c:formatCode>
                <c:ptCount val="3"/>
                <c:pt idx="0">
                  <c:v>0.4</c:v>
                </c:pt>
                <c:pt idx="1">
                  <c:v>0.6</c:v>
                </c:pt>
                <c:pt idx="2">
                  <c:v>0.8</c:v>
                </c:pt>
              </c:numCache>
            </c:numRef>
          </c:cat>
          <c:val>
            <c:numRef>
              <c:f>'Exercício 1- Gráficos'!$B$2:$B$4</c:f>
              <c:numCache>
                <c:formatCode>0.000</c:formatCode>
                <c:ptCount val="3"/>
                <c:pt idx="0">
                  <c:v>0.82352941176470584</c:v>
                </c:pt>
                <c:pt idx="1">
                  <c:v>0.77777777777777779</c:v>
                </c:pt>
                <c:pt idx="2">
                  <c:v>0.73684210526315785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4-47B7-B062-ED84CE8F1B3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22362992"/>
        <c:axId val="322363648"/>
      </c:barChart>
      <c:catAx>
        <c:axId val="32236299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2363648"/>
        <c:crosses val="autoZero"/>
        <c:auto val="1"/>
        <c:lblAlgn val="ctr"/>
        <c:lblOffset val="100"/>
        <c:noMultiLvlLbl val="0"/>
      </c:catAx>
      <c:valAx>
        <c:axId val="322363648"/>
        <c:scaling>
          <c:orientation val="minMax"/>
        </c:scaling>
        <c:delete val="1"/>
        <c:axPos val="l"/>
        <c:numFmt formatCode="0.000" sourceLinked="1"/>
        <c:majorTickMark val="none"/>
        <c:minorTickMark val="none"/>
        <c:tickLblPos val="nextTo"/>
        <c:crossAx val="32236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'Exercício 1- Gráficos'!$E$2:$E$5</c:f>
              <c:numCache>
                <c:formatCode>0%</c:formatCode>
                <c:ptCount val="4"/>
                <c:pt idx="0">
                  <c:v>0.4</c:v>
                </c:pt>
                <c:pt idx="1">
                  <c:v>0.6</c:v>
                </c:pt>
                <c:pt idx="2">
                  <c:v>0.8</c:v>
                </c:pt>
              </c:numCache>
            </c:numRef>
          </c:cat>
          <c:val>
            <c:numRef>
              <c:f>'Exercício 1- Gráficos'!$F$2:$F$4</c:f>
              <c:numCache>
                <c:formatCode>#,##0.00</c:formatCode>
                <c:ptCount val="3"/>
                <c:pt idx="0">
                  <c:v>16941.176470588234</c:v>
                </c:pt>
                <c:pt idx="1">
                  <c:v>16666.666666666668</c:v>
                </c:pt>
                <c:pt idx="2">
                  <c:v>16421.052631578947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9-406C-A080-114A54484BCB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'Exercício 1- Gráficos'!$E$2:$E$5</c:f>
              <c:numCache>
                <c:formatCode>0%</c:formatCode>
                <c:ptCount val="4"/>
                <c:pt idx="0">
                  <c:v>0.4</c:v>
                </c:pt>
                <c:pt idx="1">
                  <c:v>0.6</c:v>
                </c:pt>
                <c:pt idx="2">
                  <c:v>0.8</c:v>
                </c:pt>
              </c:numCache>
            </c:numRef>
          </c:cat>
          <c:val>
            <c:numRef>
              <c:f>'Exercício 1- Gráficos'!$G$2:$G$4</c:f>
              <c:numCache>
                <c:formatCode>#,##0.00</c:formatCode>
                <c:ptCount val="3"/>
                <c:pt idx="0">
                  <c:v>4658.8235294117649</c:v>
                </c:pt>
                <c:pt idx="1">
                  <c:v>4933.333333333333</c:v>
                </c:pt>
                <c:pt idx="2">
                  <c:v>5178.9473684210525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9-406C-A080-114A54484BC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796007432"/>
        <c:axId val="796003824"/>
      </c:barChart>
      <c:catAx>
        <c:axId val="79600743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6003824"/>
        <c:crosses val="autoZero"/>
        <c:auto val="1"/>
        <c:lblAlgn val="ctr"/>
        <c:lblOffset val="100"/>
        <c:noMultiLvlLbl val="0"/>
      </c:catAx>
      <c:valAx>
        <c:axId val="7960038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796007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14287</xdr:rowOff>
    </xdr:from>
    <xdr:to>
      <xdr:col>2</xdr:col>
      <xdr:colOff>9525</xdr:colOff>
      <xdr:row>18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FF8085-35AD-4923-ABE2-201E2A1FA5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581025</xdr:colOff>
      <xdr:row>4</xdr:row>
      <xdr:rowOff>23812</xdr:rowOff>
    </xdr:from>
    <xdr:to>
      <xdr:col>8</xdr:col>
      <xdr:colOff>361950</xdr:colOff>
      <xdr:row>18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15343CC-B531-4E3A-A868-A1833BA13E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83DB-898D-4205-BD5A-1A0B1603E9B1}">
  <dimension ref="A1:I32"/>
  <sheetViews>
    <sheetView showGridLines="0" tabSelected="1" workbookViewId="0">
      <selection activeCell="A15" sqref="A15"/>
    </sheetView>
  </sheetViews>
  <sheetFormatPr defaultRowHeight="15.75" x14ac:dyDescent="0.25"/>
  <cols>
    <col min="1" max="1" width="45.42578125" style="3" bestFit="1" customWidth="1"/>
    <col min="2" max="2" width="17.42578125" style="3" customWidth="1"/>
    <col min="3" max="3" width="18" style="3" customWidth="1"/>
    <col min="4" max="4" width="21" style="3" customWidth="1"/>
    <col min="5" max="5" width="9.140625" style="3"/>
    <col min="6" max="6" width="51.85546875" style="3" bestFit="1" customWidth="1"/>
    <col min="7" max="7" width="16.85546875" style="3" customWidth="1"/>
    <col min="8" max="8" width="22.7109375" style="3" customWidth="1"/>
    <col min="9" max="9" width="20" style="3" bestFit="1" customWidth="1"/>
    <col min="10" max="16384" width="9.140625" style="3"/>
  </cols>
  <sheetData>
    <row r="1" spans="1:9" x14ac:dyDescent="0.25">
      <c r="A1" s="4"/>
      <c r="B1" s="5"/>
      <c r="C1" s="16" t="s">
        <v>11</v>
      </c>
      <c r="D1" s="17"/>
      <c r="F1" s="4" t="s">
        <v>12</v>
      </c>
      <c r="G1" s="20" t="s">
        <v>4</v>
      </c>
      <c r="H1" s="20" t="s">
        <v>9</v>
      </c>
      <c r="I1" s="21" t="s">
        <v>10</v>
      </c>
    </row>
    <row r="2" spans="1:9" x14ac:dyDescent="0.25">
      <c r="A2" s="6" t="s">
        <v>0</v>
      </c>
      <c r="B2" s="7" t="s">
        <v>8</v>
      </c>
      <c r="C2" s="7" t="s">
        <v>9</v>
      </c>
      <c r="D2" s="8" t="s">
        <v>10</v>
      </c>
      <c r="F2" s="6" t="s">
        <v>13</v>
      </c>
      <c r="G2" s="9"/>
      <c r="H2" s="9"/>
      <c r="I2" s="22"/>
    </row>
    <row r="3" spans="1:9" x14ac:dyDescent="0.25">
      <c r="A3" s="6" t="s">
        <v>1</v>
      </c>
      <c r="B3" s="9"/>
      <c r="C3" s="7"/>
      <c r="D3" s="8"/>
      <c r="F3" s="10" t="s">
        <v>14</v>
      </c>
      <c r="G3" s="23">
        <v>0</v>
      </c>
      <c r="H3" s="23">
        <v>0</v>
      </c>
      <c r="I3" s="24">
        <v>0</v>
      </c>
    </row>
    <row r="4" spans="1:9" x14ac:dyDescent="0.25">
      <c r="A4" s="10" t="s">
        <v>2</v>
      </c>
      <c r="B4" s="11">
        <v>0</v>
      </c>
      <c r="C4" s="11"/>
      <c r="D4" s="12"/>
      <c r="F4" s="10" t="s">
        <v>15</v>
      </c>
      <c r="G4" s="23">
        <v>21600</v>
      </c>
      <c r="H4" s="23">
        <v>16000</v>
      </c>
      <c r="I4" s="24">
        <v>5600</v>
      </c>
    </row>
    <row r="5" spans="1:9" x14ac:dyDescent="0.25">
      <c r="A5" s="10" t="s">
        <v>3</v>
      </c>
      <c r="B5" s="11">
        <v>8000</v>
      </c>
      <c r="C5" s="11"/>
      <c r="D5" s="12"/>
      <c r="F5" s="6" t="s">
        <v>4</v>
      </c>
      <c r="G5" s="23">
        <f>G3+G4</f>
        <v>21600</v>
      </c>
      <c r="H5" s="23">
        <f t="shared" ref="H5:J5" si="0">H3+H4</f>
        <v>16000</v>
      </c>
      <c r="I5" s="24">
        <f t="shared" si="0"/>
        <v>5600</v>
      </c>
    </row>
    <row r="6" spans="1:9" x14ac:dyDescent="0.25">
      <c r="A6" s="6" t="s">
        <v>4</v>
      </c>
      <c r="B6" s="11">
        <v>8000</v>
      </c>
      <c r="C6" s="11"/>
      <c r="D6" s="12"/>
      <c r="F6" s="10" t="s">
        <v>16</v>
      </c>
      <c r="G6" s="23"/>
      <c r="H6" s="11">
        <f>C10</f>
        <v>8000</v>
      </c>
      <c r="I6" s="12">
        <f>D10</f>
        <v>6800</v>
      </c>
    </row>
    <row r="7" spans="1:9" x14ac:dyDescent="0.25">
      <c r="A7" s="6" t="s">
        <v>5</v>
      </c>
      <c r="B7" s="11"/>
      <c r="C7" s="11"/>
      <c r="D7" s="12"/>
      <c r="F7" s="10" t="s">
        <v>17</v>
      </c>
      <c r="G7" s="23"/>
      <c r="H7" s="23">
        <f>H5/H6</f>
        <v>2</v>
      </c>
      <c r="I7" s="25">
        <f>I5/I6</f>
        <v>0.82352941176470584</v>
      </c>
    </row>
    <row r="8" spans="1:9" x14ac:dyDescent="0.25">
      <c r="A8" s="10" t="s">
        <v>6</v>
      </c>
      <c r="B8" s="11">
        <v>6000</v>
      </c>
      <c r="C8" s="11">
        <v>6000</v>
      </c>
      <c r="D8" s="12">
        <v>6000</v>
      </c>
      <c r="F8" s="10" t="s">
        <v>18</v>
      </c>
      <c r="G8" s="23"/>
      <c r="H8" s="23"/>
      <c r="I8" s="24"/>
    </row>
    <row r="9" spans="1:9" x14ac:dyDescent="0.25">
      <c r="A9" s="10" t="s">
        <v>7</v>
      </c>
      <c r="B9" s="11">
        <v>2000</v>
      </c>
      <c r="C9" s="11">
        <v>2000</v>
      </c>
      <c r="D9" s="12">
        <f>2000*0.4</f>
        <v>800</v>
      </c>
      <c r="F9" s="10" t="s">
        <v>19</v>
      </c>
      <c r="G9" s="23">
        <f>SUM(H9:I9)</f>
        <v>16941.176470588234</v>
      </c>
      <c r="H9" s="23">
        <f>H7*C8</f>
        <v>12000</v>
      </c>
      <c r="I9" s="24">
        <f>D8*I7</f>
        <v>4941.1764705882351</v>
      </c>
    </row>
    <row r="10" spans="1:9" ht="16.5" thickBot="1" x14ac:dyDescent="0.3">
      <c r="A10" s="19" t="s">
        <v>4</v>
      </c>
      <c r="B10" s="14">
        <v>8000</v>
      </c>
      <c r="C10" s="14">
        <f>SUM(C8:C9)</f>
        <v>8000</v>
      </c>
      <c r="D10" s="15">
        <f>SUM(D8:D9)</f>
        <v>6800</v>
      </c>
      <c r="F10" s="13" t="s">
        <v>7</v>
      </c>
      <c r="G10" s="26">
        <f>SUM(H10:I10)</f>
        <v>4658.8235294117649</v>
      </c>
      <c r="H10" s="26">
        <f>H7*C9</f>
        <v>4000</v>
      </c>
      <c r="I10" s="27">
        <f>I7*D9</f>
        <v>658.82352941176464</v>
      </c>
    </row>
    <row r="11" spans="1:9" ht="16.5" thickBot="1" x14ac:dyDescent="0.3"/>
    <row r="12" spans="1:9" x14ac:dyDescent="0.25">
      <c r="A12" s="4"/>
      <c r="B12" s="5"/>
      <c r="C12" s="16" t="s">
        <v>11</v>
      </c>
      <c r="D12" s="17"/>
      <c r="F12" s="4" t="s">
        <v>21</v>
      </c>
      <c r="G12" s="20" t="s">
        <v>4</v>
      </c>
      <c r="H12" s="20" t="s">
        <v>9</v>
      </c>
      <c r="I12" s="21" t="s">
        <v>10</v>
      </c>
    </row>
    <row r="13" spans="1:9" x14ac:dyDescent="0.25">
      <c r="A13" s="6" t="s">
        <v>20</v>
      </c>
      <c r="B13" s="7" t="s">
        <v>8</v>
      </c>
      <c r="C13" s="7" t="s">
        <v>9</v>
      </c>
      <c r="D13" s="8" t="s">
        <v>10</v>
      </c>
      <c r="F13" s="6" t="s">
        <v>13</v>
      </c>
      <c r="G13" s="9"/>
      <c r="H13" s="9"/>
      <c r="I13" s="22"/>
    </row>
    <row r="14" spans="1:9" x14ac:dyDescent="0.25">
      <c r="A14" s="6" t="s">
        <v>1</v>
      </c>
      <c r="B14" s="9"/>
      <c r="C14" s="7"/>
      <c r="D14" s="8"/>
      <c r="F14" s="10" t="s">
        <v>14</v>
      </c>
      <c r="G14" s="23">
        <v>0</v>
      </c>
      <c r="H14" s="23">
        <v>0</v>
      </c>
      <c r="I14" s="24">
        <v>0</v>
      </c>
    </row>
    <row r="15" spans="1:9" x14ac:dyDescent="0.25">
      <c r="A15" s="10" t="s">
        <v>2</v>
      </c>
      <c r="B15" s="11">
        <v>0</v>
      </c>
      <c r="C15" s="11"/>
      <c r="D15" s="12"/>
      <c r="F15" s="10" t="s">
        <v>15</v>
      </c>
      <c r="G15" s="23">
        <v>21600</v>
      </c>
      <c r="H15" s="23">
        <v>16000</v>
      </c>
      <c r="I15" s="24">
        <v>5600</v>
      </c>
    </row>
    <row r="16" spans="1:9" x14ac:dyDescent="0.25">
      <c r="A16" s="10" t="s">
        <v>3</v>
      </c>
      <c r="B16" s="11">
        <v>8000</v>
      </c>
      <c r="C16" s="11"/>
      <c r="D16" s="12"/>
      <c r="F16" s="18" t="s">
        <v>4</v>
      </c>
      <c r="G16" s="23">
        <f>G14+G15</f>
        <v>21600</v>
      </c>
      <c r="H16" s="23">
        <f t="shared" ref="H16" si="1">H14+H15</f>
        <v>16000</v>
      </c>
      <c r="I16" s="24">
        <f t="shared" ref="I16" si="2">I14+I15</f>
        <v>5600</v>
      </c>
    </row>
    <row r="17" spans="1:9" x14ac:dyDescent="0.25">
      <c r="A17" s="6" t="s">
        <v>4</v>
      </c>
      <c r="B17" s="11">
        <v>8000</v>
      </c>
      <c r="C17" s="11"/>
      <c r="D17" s="12"/>
      <c r="F17" s="10" t="s">
        <v>16</v>
      </c>
      <c r="G17" s="23"/>
      <c r="H17" s="11">
        <f>C21</f>
        <v>8000</v>
      </c>
      <c r="I17" s="12">
        <f>D21</f>
        <v>7200</v>
      </c>
    </row>
    <row r="18" spans="1:9" x14ac:dyDescent="0.25">
      <c r="A18" s="6" t="s">
        <v>5</v>
      </c>
      <c r="B18" s="11"/>
      <c r="C18" s="11"/>
      <c r="D18" s="12"/>
      <c r="F18" s="10" t="s">
        <v>17</v>
      </c>
      <c r="G18" s="23"/>
      <c r="H18" s="23">
        <f>H16/H17</f>
        <v>2</v>
      </c>
      <c r="I18" s="25">
        <f>I16/I17</f>
        <v>0.77777777777777779</v>
      </c>
    </row>
    <row r="19" spans="1:9" x14ac:dyDescent="0.25">
      <c r="A19" s="10" t="s">
        <v>6</v>
      </c>
      <c r="B19" s="11">
        <v>6000</v>
      </c>
      <c r="C19" s="11">
        <v>6000</v>
      </c>
      <c r="D19" s="12">
        <v>6000</v>
      </c>
      <c r="F19" s="10" t="s">
        <v>18</v>
      </c>
      <c r="G19" s="23"/>
      <c r="H19" s="23"/>
      <c r="I19" s="24"/>
    </row>
    <row r="20" spans="1:9" x14ac:dyDescent="0.25">
      <c r="A20" s="10" t="s">
        <v>7</v>
      </c>
      <c r="B20" s="11">
        <v>2000</v>
      </c>
      <c r="C20" s="11">
        <v>2000</v>
      </c>
      <c r="D20" s="12">
        <f>2000*0.6</f>
        <v>1200</v>
      </c>
      <c r="F20" s="10" t="s">
        <v>19</v>
      </c>
      <c r="G20" s="23">
        <f>SUM(H20:I20)</f>
        <v>16666.666666666668</v>
      </c>
      <c r="H20" s="23">
        <f>H18*C19</f>
        <v>12000</v>
      </c>
      <c r="I20" s="24">
        <f>D19*I18</f>
        <v>4666.666666666667</v>
      </c>
    </row>
    <row r="21" spans="1:9" ht="16.5" thickBot="1" x14ac:dyDescent="0.3">
      <c r="A21" s="19" t="s">
        <v>4</v>
      </c>
      <c r="B21" s="14">
        <v>8000</v>
      </c>
      <c r="C21" s="14">
        <f>SUM(C19:C20)</f>
        <v>8000</v>
      </c>
      <c r="D21" s="15">
        <f>SUM(D19:D20)</f>
        <v>7200</v>
      </c>
      <c r="F21" s="13" t="s">
        <v>7</v>
      </c>
      <c r="G21" s="26">
        <f>SUM(H21:I21)</f>
        <v>4933.333333333333</v>
      </c>
      <c r="H21" s="26">
        <f>H18*C20</f>
        <v>4000</v>
      </c>
      <c r="I21" s="27">
        <f>I18*D20</f>
        <v>933.33333333333337</v>
      </c>
    </row>
    <row r="22" spans="1:9" ht="16.5" thickBot="1" x14ac:dyDescent="0.3"/>
    <row r="23" spans="1:9" x14ac:dyDescent="0.25">
      <c r="A23" s="4"/>
      <c r="B23" s="5"/>
      <c r="C23" s="16" t="s">
        <v>11</v>
      </c>
      <c r="D23" s="17"/>
      <c r="F23" s="28" t="s">
        <v>23</v>
      </c>
      <c r="G23" s="20" t="s">
        <v>4</v>
      </c>
      <c r="H23" s="20" t="s">
        <v>9</v>
      </c>
      <c r="I23" s="21" t="s">
        <v>10</v>
      </c>
    </row>
    <row r="24" spans="1:9" x14ac:dyDescent="0.25">
      <c r="A24" s="6" t="s">
        <v>22</v>
      </c>
      <c r="B24" s="7" t="s">
        <v>8</v>
      </c>
      <c r="C24" s="7" t="s">
        <v>9</v>
      </c>
      <c r="D24" s="8" t="s">
        <v>10</v>
      </c>
      <c r="F24" s="6" t="s">
        <v>13</v>
      </c>
      <c r="G24" s="9"/>
      <c r="H24" s="9"/>
      <c r="I24" s="22"/>
    </row>
    <row r="25" spans="1:9" x14ac:dyDescent="0.25">
      <c r="A25" s="6" t="s">
        <v>1</v>
      </c>
      <c r="B25" s="9"/>
      <c r="C25" s="7"/>
      <c r="D25" s="8"/>
      <c r="F25" s="10" t="s">
        <v>14</v>
      </c>
      <c r="G25" s="23">
        <v>0</v>
      </c>
      <c r="H25" s="23">
        <v>0</v>
      </c>
      <c r="I25" s="24">
        <v>0</v>
      </c>
    </row>
    <row r="26" spans="1:9" x14ac:dyDescent="0.25">
      <c r="A26" s="10" t="s">
        <v>2</v>
      </c>
      <c r="B26" s="11">
        <v>0</v>
      </c>
      <c r="C26" s="11"/>
      <c r="D26" s="12"/>
      <c r="F26" s="10" t="s">
        <v>15</v>
      </c>
      <c r="G26" s="23">
        <v>21600</v>
      </c>
      <c r="H26" s="23">
        <v>16000</v>
      </c>
      <c r="I26" s="24">
        <v>5600</v>
      </c>
    </row>
    <row r="27" spans="1:9" x14ac:dyDescent="0.25">
      <c r="A27" s="10" t="s">
        <v>3</v>
      </c>
      <c r="B27" s="11">
        <v>8000</v>
      </c>
      <c r="C27" s="11"/>
      <c r="D27" s="12"/>
      <c r="F27" s="18" t="s">
        <v>4</v>
      </c>
      <c r="G27" s="23">
        <f>G25+G26</f>
        <v>21600</v>
      </c>
      <c r="H27" s="23">
        <f t="shared" ref="H27" si="3">H25+H26</f>
        <v>16000</v>
      </c>
      <c r="I27" s="24">
        <f t="shared" ref="I27" si="4">I25+I26</f>
        <v>5600</v>
      </c>
    </row>
    <row r="28" spans="1:9" x14ac:dyDescent="0.25">
      <c r="A28" s="6" t="s">
        <v>4</v>
      </c>
      <c r="B28" s="11">
        <v>8000</v>
      </c>
      <c r="C28" s="11"/>
      <c r="D28" s="12"/>
      <c r="F28" s="10" t="s">
        <v>16</v>
      </c>
      <c r="G28" s="23"/>
      <c r="H28" s="11">
        <f>C32</f>
        <v>8000</v>
      </c>
      <c r="I28" s="12">
        <f>D32</f>
        <v>7600</v>
      </c>
    </row>
    <row r="29" spans="1:9" x14ac:dyDescent="0.25">
      <c r="A29" s="6" t="s">
        <v>5</v>
      </c>
      <c r="B29" s="11"/>
      <c r="C29" s="11"/>
      <c r="D29" s="12"/>
      <c r="F29" s="10" t="s">
        <v>17</v>
      </c>
      <c r="G29" s="23"/>
      <c r="H29" s="23">
        <f>H27/H28</f>
        <v>2</v>
      </c>
      <c r="I29" s="25">
        <f>I27/I28</f>
        <v>0.73684210526315785</v>
      </c>
    </row>
    <row r="30" spans="1:9" x14ac:dyDescent="0.25">
      <c r="A30" s="10" t="s">
        <v>6</v>
      </c>
      <c r="B30" s="11">
        <v>6000</v>
      </c>
      <c r="C30" s="11">
        <v>6000</v>
      </c>
      <c r="D30" s="12">
        <v>6000</v>
      </c>
      <c r="F30" s="10" t="s">
        <v>18</v>
      </c>
      <c r="G30" s="23"/>
      <c r="H30" s="23"/>
      <c r="I30" s="24"/>
    </row>
    <row r="31" spans="1:9" x14ac:dyDescent="0.25">
      <c r="A31" s="10" t="s">
        <v>7</v>
      </c>
      <c r="B31" s="11">
        <v>2000</v>
      </c>
      <c r="C31" s="11">
        <v>2000</v>
      </c>
      <c r="D31" s="12">
        <f>2000*0.8</f>
        <v>1600</v>
      </c>
      <c r="F31" s="10" t="s">
        <v>19</v>
      </c>
      <c r="G31" s="23">
        <f>SUM(H31:I31)</f>
        <v>16421.052631578947</v>
      </c>
      <c r="H31" s="23">
        <f>H29*C30</f>
        <v>12000</v>
      </c>
      <c r="I31" s="24">
        <f>D30*I29</f>
        <v>4421.0526315789475</v>
      </c>
    </row>
    <row r="32" spans="1:9" ht="16.5" thickBot="1" x14ac:dyDescent="0.3">
      <c r="A32" s="19" t="s">
        <v>4</v>
      </c>
      <c r="B32" s="14">
        <v>8000</v>
      </c>
      <c r="C32" s="14">
        <f>SUM(C30:C31)</f>
        <v>8000</v>
      </c>
      <c r="D32" s="15">
        <f>SUM(D30:D31)</f>
        <v>7600</v>
      </c>
      <c r="F32" s="13" t="s">
        <v>7</v>
      </c>
      <c r="G32" s="26">
        <f>SUM(H32:I32)</f>
        <v>5178.9473684210525</v>
      </c>
      <c r="H32" s="26">
        <f>H29*C31</f>
        <v>4000</v>
      </c>
      <c r="I32" s="27">
        <f>I29*D31</f>
        <v>1178.9473684210525</v>
      </c>
    </row>
  </sheetData>
  <mergeCells count="3">
    <mergeCell ref="C1:D1"/>
    <mergeCell ref="C12:D12"/>
    <mergeCell ref="C23:D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3BC7C-F9C3-4D23-96AB-5173D3EDA4FA}">
  <dimension ref="A1:H4"/>
  <sheetViews>
    <sheetView showGridLines="0" workbookViewId="0">
      <selection activeCell="C22" sqref="C22"/>
    </sheetView>
  </sheetViews>
  <sheetFormatPr defaultRowHeight="15" x14ac:dyDescent="0.25"/>
  <cols>
    <col min="1" max="1" width="22.5703125" customWidth="1"/>
    <col min="2" max="2" width="49" bestFit="1" customWidth="1"/>
    <col min="5" max="5" width="18.7109375" style="1" bestFit="1" customWidth="1"/>
    <col min="6" max="6" width="28.7109375" bestFit="1" customWidth="1"/>
    <col min="7" max="7" width="33" bestFit="1" customWidth="1"/>
    <col min="8" max="8" width="16.28515625" customWidth="1"/>
  </cols>
  <sheetData>
    <row r="1" spans="1:8" x14ac:dyDescent="0.25">
      <c r="A1" s="53" t="s">
        <v>24</v>
      </c>
      <c r="B1" s="54" t="s">
        <v>25</v>
      </c>
      <c r="E1" s="50" t="s">
        <v>24</v>
      </c>
      <c r="F1" s="51" t="s">
        <v>26</v>
      </c>
      <c r="G1" s="51" t="s">
        <v>27</v>
      </c>
      <c r="H1" s="52" t="s">
        <v>4</v>
      </c>
    </row>
    <row r="2" spans="1:8" x14ac:dyDescent="0.25">
      <c r="A2" s="33">
        <v>0.4</v>
      </c>
      <c r="B2" s="34">
        <f>' Exercício 1'!I7</f>
        <v>0.82352941176470584</v>
      </c>
      <c r="E2" s="33">
        <v>0.4</v>
      </c>
      <c r="F2" s="46">
        <f>' Exercício 1'!G9</f>
        <v>16941.176470588234</v>
      </c>
      <c r="G2" s="46">
        <f>' Exercício 1'!G10</f>
        <v>4658.8235294117649</v>
      </c>
      <c r="H2" s="47">
        <f>SUM(F2:G2)</f>
        <v>21600</v>
      </c>
    </row>
    <row r="3" spans="1:8" x14ac:dyDescent="0.25">
      <c r="A3" s="33">
        <v>0.6</v>
      </c>
      <c r="B3" s="34">
        <f>' Exercício 1'!I18</f>
        <v>0.77777777777777779</v>
      </c>
      <c r="E3" s="33">
        <v>0.6</v>
      </c>
      <c r="F3" s="46">
        <f>' Exercício 1'!G20</f>
        <v>16666.666666666668</v>
      </c>
      <c r="G3" s="46">
        <f>' Exercício 1'!G21</f>
        <v>4933.333333333333</v>
      </c>
      <c r="H3" s="47">
        <f t="shared" ref="H3:H4" si="0">SUM(F3:G3)</f>
        <v>21600</v>
      </c>
    </row>
    <row r="4" spans="1:8" ht="15.75" thickBot="1" x14ac:dyDescent="0.3">
      <c r="A4" s="35">
        <v>0.8</v>
      </c>
      <c r="B4" s="36">
        <f>' Exercício 1'!I29</f>
        <v>0.73684210526315785</v>
      </c>
      <c r="E4" s="35">
        <v>0.8</v>
      </c>
      <c r="F4" s="48">
        <f>' Exercício 1'!G31</f>
        <v>16421.052631578947</v>
      </c>
      <c r="G4" s="48">
        <f>' Exercício 1'!G32</f>
        <v>5178.9473684210525</v>
      </c>
      <c r="H4" s="49">
        <f t="shared" si="0"/>
        <v>21600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C70D-6FBD-48EC-9104-56888910113F}">
  <dimension ref="A1:H10"/>
  <sheetViews>
    <sheetView showGridLines="0" workbookViewId="0">
      <selection activeCell="F10" sqref="F10"/>
    </sheetView>
  </sheetViews>
  <sheetFormatPr defaultRowHeight="15" x14ac:dyDescent="0.25"/>
  <cols>
    <col min="1" max="1" width="42.85546875" bestFit="1" customWidth="1"/>
    <col min="2" max="2" width="17" customWidth="1"/>
    <col min="3" max="3" width="17.140625" customWidth="1"/>
    <col min="4" max="4" width="16.7109375" customWidth="1"/>
    <col min="5" max="5" width="8.85546875" customWidth="1"/>
    <col min="6" max="6" width="28.42578125" customWidth="1"/>
    <col min="7" max="7" width="10.140625" bestFit="1" customWidth="1"/>
  </cols>
  <sheetData>
    <row r="1" spans="1:8" x14ac:dyDescent="0.25">
      <c r="A1" s="40" t="s">
        <v>39</v>
      </c>
      <c r="B1" s="45" t="s">
        <v>33</v>
      </c>
      <c r="C1" s="45" t="s">
        <v>34</v>
      </c>
      <c r="D1" s="42" t="s">
        <v>4</v>
      </c>
      <c r="F1" s="60" t="s">
        <v>28</v>
      </c>
      <c r="G1" s="61" t="s">
        <v>33</v>
      </c>
      <c r="H1" s="62" t="s">
        <v>34</v>
      </c>
    </row>
    <row r="2" spans="1:8" x14ac:dyDescent="0.25">
      <c r="A2" s="55" t="s">
        <v>28</v>
      </c>
      <c r="B2" s="46">
        <v>200000</v>
      </c>
      <c r="C2" s="46">
        <v>50000</v>
      </c>
      <c r="D2" s="47">
        <f>B2+C2</f>
        <v>250000</v>
      </c>
      <c r="F2" s="55" t="s">
        <v>40</v>
      </c>
      <c r="G2" s="39">
        <f>B2</f>
        <v>200000</v>
      </c>
      <c r="H2" s="43">
        <f>C2</f>
        <v>50000</v>
      </c>
    </row>
    <row r="3" spans="1:8" x14ac:dyDescent="0.25">
      <c r="A3" s="55" t="s">
        <v>29</v>
      </c>
      <c r="B3" s="46">
        <v>0</v>
      </c>
      <c r="C3" s="46">
        <v>0</v>
      </c>
      <c r="D3" s="47">
        <v>0</v>
      </c>
      <c r="F3" s="55" t="s">
        <v>41</v>
      </c>
      <c r="G3" s="39">
        <f>B9</f>
        <v>120000</v>
      </c>
      <c r="H3" s="43">
        <f>C10</f>
        <v>30000</v>
      </c>
    </row>
    <row r="4" spans="1:8" x14ac:dyDescent="0.25">
      <c r="A4" s="55" t="s">
        <v>30</v>
      </c>
      <c r="B4" s="46">
        <f>B2-B3</f>
        <v>200000</v>
      </c>
      <c r="C4" s="46">
        <f>C2-C3</f>
        <v>50000</v>
      </c>
      <c r="D4" s="47">
        <f>B4+C4</f>
        <v>250000</v>
      </c>
      <c r="F4" s="55" t="s">
        <v>42</v>
      </c>
      <c r="G4" s="39">
        <f>G2-G3</f>
        <v>80000</v>
      </c>
      <c r="H4" s="43">
        <f>H2-H3</f>
        <v>20000</v>
      </c>
    </row>
    <row r="5" spans="1:8" ht="15.75" thickBot="1" x14ac:dyDescent="0.3">
      <c r="A5" s="55" t="s">
        <v>31</v>
      </c>
      <c r="B5" s="38"/>
      <c r="C5" s="38"/>
      <c r="D5" s="56"/>
      <c r="F5" s="44" t="s">
        <v>43</v>
      </c>
      <c r="G5" s="63">
        <f>G4/G2</f>
        <v>0.4</v>
      </c>
      <c r="H5" s="64">
        <f>H4/H2</f>
        <v>0.4</v>
      </c>
    </row>
    <row r="6" spans="1:8" x14ac:dyDescent="0.25">
      <c r="A6" s="55" t="s">
        <v>35</v>
      </c>
      <c r="B6" s="30">
        <f>B4/D4</f>
        <v>0.8</v>
      </c>
      <c r="C6" s="38"/>
      <c r="D6" s="56"/>
    </row>
    <row r="7" spans="1:8" x14ac:dyDescent="0.25">
      <c r="A7" s="55" t="s">
        <v>36</v>
      </c>
      <c r="B7" s="38"/>
      <c r="C7" s="30">
        <f>C4/D4</f>
        <v>0.2</v>
      </c>
      <c r="D7" s="56"/>
    </row>
    <row r="8" spans="1:8" x14ac:dyDescent="0.25">
      <c r="A8" s="55" t="s">
        <v>32</v>
      </c>
      <c r="B8" s="38"/>
      <c r="C8" s="38"/>
      <c r="D8" s="56"/>
    </row>
    <row r="9" spans="1:8" x14ac:dyDescent="0.25">
      <c r="A9" s="55" t="s">
        <v>37</v>
      </c>
      <c r="B9" s="46">
        <f>150000*B6</f>
        <v>120000</v>
      </c>
      <c r="C9" s="46"/>
      <c r="D9" s="56"/>
    </row>
    <row r="10" spans="1:8" ht="15.75" thickBot="1" x14ac:dyDescent="0.3">
      <c r="A10" s="57" t="s">
        <v>38</v>
      </c>
      <c r="B10" s="48"/>
      <c r="C10" s="48">
        <f>150000*C7</f>
        <v>30000</v>
      </c>
      <c r="D10" s="58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B1AB7-025E-484E-A2ED-DA4A3E4A87B4}">
  <dimension ref="A1:E12"/>
  <sheetViews>
    <sheetView showGridLines="0" workbookViewId="0">
      <selection activeCell="C17" sqref="C17"/>
    </sheetView>
  </sheetViews>
  <sheetFormatPr defaultRowHeight="15" x14ac:dyDescent="0.25"/>
  <cols>
    <col min="1" max="1" width="42.85546875" bestFit="1" customWidth="1"/>
    <col min="2" max="2" width="17.28515625" style="1" customWidth="1"/>
    <col min="3" max="3" width="19.85546875" style="1" customWidth="1"/>
    <col min="4" max="4" width="23.5703125" style="1" customWidth="1"/>
    <col min="5" max="5" width="10.140625" style="1" bestFit="1" customWidth="1"/>
  </cols>
  <sheetData>
    <row r="1" spans="1:5" x14ac:dyDescent="0.25">
      <c r="A1" s="40" t="s">
        <v>39</v>
      </c>
      <c r="B1" s="45" t="s">
        <v>44</v>
      </c>
      <c r="C1" s="45" t="s">
        <v>45</v>
      </c>
      <c r="D1" s="45" t="s">
        <v>46</v>
      </c>
      <c r="E1" s="42" t="s">
        <v>4</v>
      </c>
    </row>
    <row r="2" spans="1:5" x14ac:dyDescent="0.25">
      <c r="A2" s="55" t="s">
        <v>28</v>
      </c>
      <c r="B2" s="46">
        <v>40000</v>
      </c>
      <c r="C2" s="46">
        <v>80000</v>
      </c>
      <c r="D2" s="46">
        <v>60000</v>
      </c>
      <c r="E2" s="47"/>
    </row>
    <row r="3" spans="1:5" x14ac:dyDescent="0.25">
      <c r="A3" s="55" t="s">
        <v>29</v>
      </c>
      <c r="B3" s="46">
        <v>12000</v>
      </c>
      <c r="C3" s="46">
        <v>10000</v>
      </c>
      <c r="D3" s="46">
        <v>18000</v>
      </c>
      <c r="E3" s="47"/>
    </row>
    <row r="4" spans="1:5" x14ac:dyDescent="0.25">
      <c r="A4" s="55" t="s">
        <v>30</v>
      </c>
      <c r="B4" s="46">
        <f>B2-B3</f>
        <v>28000</v>
      </c>
      <c r="C4" s="46">
        <f t="shared" ref="C4:D4" si="0">C2-C3</f>
        <v>70000</v>
      </c>
      <c r="D4" s="46">
        <f t="shared" si="0"/>
        <v>42000</v>
      </c>
      <c r="E4" s="47">
        <f>SUM(B4:D4)</f>
        <v>140000</v>
      </c>
    </row>
    <row r="5" spans="1:5" x14ac:dyDescent="0.25">
      <c r="A5" s="55" t="s">
        <v>31</v>
      </c>
      <c r="B5" s="38"/>
      <c r="C5" s="38"/>
      <c r="D5" s="38"/>
      <c r="E5" s="56"/>
    </row>
    <row r="6" spans="1:5" x14ac:dyDescent="0.25">
      <c r="A6" s="55" t="s">
        <v>47</v>
      </c>
      <c r="B6" s="59">
        <f>B4/E4</f>
        <v>0.2</v>
      </c>
      <c r="C6" s="59"/>
      <c r="D6" s="59"/>
      <c r="E6" s="56"/>
    </row>
    <row r="7" spans="1:5" x14ac:dyDescent="0.25">
      <c r="A7" s="55" t="s">
        <v>48</v>
      </c>
      <c r="B7" s="59"/>
      <c r="C7" s="59">
        <f>C4/E4</f>
        <v>0.5</v>
      </c>
      <c r="D7" s="59"/>
      <c r="E7" s="56"/>
    </row>
    <row r="8" spans="1:5" x14ac:dyDescent="0.25">
      <c r="A8" s="55" t="s">
        <v>49</v>
      </c>
      <c r="B8" s="59"/>
      <c r="C8" s="59"/>
      <c r="D8" s="59">
        <f>D4/E4</f>
        <v>0.3</v>
      </c>
      <c r="E8" s="56"/>
    </row>
    <row r="9" spans="1:5" x14ac:dyDescent="0.25">
      <c r="A9" s="55" t="s">
        <v>32</v>
      </c>
      <c r="B9" s="38"/>
      <c r="C9" s="38"/>
      <c r="D9" s="38"/>
      <c r="E9" s="56"/>
    </row>
    <row r="10" spans="1:5" x14ac:dyDescent="0.25">
      <c r="A10" s="55" t="s">
        <v>50</v>
      </c>
      <c r="B10" s="46">
        <f>100000*0.2</f>
        <v>20000</v>
      </c>
      <c r="C10" s="46"/>
      <c r="D10" s="46"/>
      <c r="E10" s="56"/>
    </row>
    <row r="11" spans="1:5" x14ac:dyDescent="0.25">
      <c r="A11" s="55" t="s">
        <v>52</v>
      </c>
      <c r="B11" s="46"/>
      <c r="C11" s="46">
        <f>100000*0.5</f>
        <v>50000</v>
      </c>
      <c r="D11" s="46"/>
      <c r="E11" s="56"/>
    </row>
    <row r="12" spans="1:5" ht="15.75" thickBot="1" x14ac:dyDescent="0.3">
      <c r="A12" s="57" t="s">
        <v>51</v>
      </c>
      <c r="B12" s="48"/>
      <c r="C12" s="48"/>
      <c r="D12" s="48">
        <f>100000*0.3</f>
        <v>30000</v>
      </c>
      <c r="E12" s="58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5AEB-7A66-4946-8284-9724DFFBD051}">
  <dimension ref="A1:G43"/>
  <sheetViews>
    <sheetView showGridLines="0" topLeftCell="A25" workbookViewId="0">
      <selection activeCell="D11" sqref="D11"/>
    </sheetView>
  </sheetViews>
  <sheetFormatPr defaultRowHeight="15" x14ac:dyDescent="0.25"/>
  <cols>
    <col min="1" max="1" width="42.85546875" bestFit="1" customWidth="1"/>
    <col min="2" max="5" width="21.140625" customWidth="1"/>
  </cols>
  <sheetData>
    <row r="1" spans="1:7" ht="15.75" thickBot="1" x14ac:dyDescent="0.3">
      <c r="A1" s="2" t="s">
        <v>62</v>
      </c>
      <c r="B1" s="1" t="s">
        <v>53</v>
      </c>
      <c r="C1" s="1" t="s">
        <v>54</v>
      </c>
      <c r="D1" s="1" t="s">
        <v>55</v>
      </c>
    </row>
    <row r="2" spans="1:7" x14ac:dyDescent="0.25">
      <c r="A2" s="31" t="s">
        <v>28</v>
      </c>
      <c r="B2" s="65">
        <v>80000</v>
      </c>
      <c r="C2" s="65">
        <v>70000</v>
      </c>
      <c r="D2" s="65">
        <v>50000</v>
      </c>
      <c r="E2" s="66"/>
    </row>
    <row r="3" spans="1:7" x14ac:dyDescent="0.25">
      <c r="A3" s="55" t="s">
        <v>29</v>
      </c>
      <c r="B3" s="46">
        <v>0</v>
      </c>
      <c r="C3" s="46">
        <v>0</v>
      </c>
      <c r="D3" s="46">
        <v>0</v>
      </c>
      <c r="E3" s="47" t="s">
        <v>4</v>
      </c>
    </row>
    <row r="4" spans="1:7" x14ac:dyDescent="0.25">
      <c r="A4" s="55" t="s">
        <v>30</v>
      </c>
      <c r="B4" s="46">
        <f>B2-B3</f>
        <v>80000</v>
      </c>
      <c r="C4" s="46">
        <f t="shared" ref="C4:D4" si="0">C2-C3</f>
        <v>70000</v>
      </c>
      <c r="D4" s="46">
        <f t="shared" si="0"/>
        <v>50000</v>
      </c>
      <c r="E4" s="47">
        <f>SUM(B4:D4)</f>
        <v>200000</v>
      </c>
    </row>
    <row r="5" spans="1:7" x14ac:dyDescent="0.25">
      <c r="A5" s="55" t="s">
        <v>31</v>
      </c>
      <c r="B5" s="29"/>
      <c r="C5" s="29"/>
      <c r="D5" s="29"/>
      <c r="E5" s="67"/>
    </row>
    <row r="6" spans="1:7" x14ac:dyDescent="0.25">
      <c r="A6" s="55" t="s">
        <v>56</v>
      </c>
      <c r="B6" s="59">
        <f>B4/E4</f>
        <v>0.4</v>
      </c>
      <c r="C6" s="59"/>
      <c r="D6" s="59"/>
      <c r="E6" s="67"/>
    </row>
    <row r="7" spans="1:7" x14ac:dyDescent="0.25">
      <c r="A7" s="55" t="s">
        <v>57</v>
      </c>
      <c r="B7" s="59"/>
      <c r="C7" s="59">
        <f>C4/E4</f>
        <v>0.35</v>
      </c>
      <c r="D7" s="59"/>
      <c r="E7" s="67"/>
    </row>
    <row r="8" spans="1:7" x14ac:dyDescent="0.25">
      <c r="A8" s="55" t="s">
        <v>58</v>
      </c>
      <c r="B8" s="59"/>
      <c r="C8" s="59"/>
      <c r="D8" s="59">
        <f>D4/E4</f>
        <v>0.25</v>
      </c>
      <c r="E8" s="67"/>
    </row>
    <row r="9" spans="1:7" x14ac:dyDescent="0.25">
      <c r="A9" s="55" t="s">
        <v>32</v>
      </c>
      <c r="B9" s="29"/>
      <c r="C9" s="29"/>
      <c r="D9" s="29"/>
      <c r="E9" s="67"/>
    </row>
    <row r="10" spans="1:7" x14ac:dyDescent="0.25">
      <c r="A10" s="55" t="s">
        <v>59</v>
      </c>
      <c r="B10" s="46">
        <f>63000*0.4</f>
        <v>25200</v>
      </c>
      <c r="C10" s="46"/>
      <c r="D10" s="46"/>
      <c r="E10" s="67"/>
    </row>
    <row r="11" spans="1:7" x14ac:dyDescent="0.25">
      <c r="A11" s="55" t="s">
        <v>60</v>
      </c>
      <c r="B11" s="46"/>
      <c r="C11" s="46">
        <f>63000*0.35</f>
        <v>22050</v>
      </c>
      <c r="D11" s="46"/>
      <c r="E11" s="67"/>
    </row>
    <row r="12" spans="1:7" ht="15.75" thickBot="1" x14ac:dyDescent="0.3">
      <c r="A12" s="57" t="s">
        <v>61</v>
      </c>
      <c r="B12" s="48"/>
      <c r="C12" s="48"/>
      <c r="D12" s="48">
        <f>63000*0.25</f>
        <v>15750</v>
      </c>
      <c r="E12" s="68"/>
      <c r="G12" s="37"/>
    </row>
    <row r="13" spans="1:7" ht="15.75" thickBot="1" x14ac:dyDescent="0.3"/>
    <row r="14" spans="1:7" x14ac:dyDescent="0.25">
      <c r="A14" s="53" t="s">
        <v>63</v>
      </c>
      <c r="B14" s="41" t="s">
        <v>53</v>
      </c>
      <c r="C14" s="41" t="s">
        <v>54</v>
      </c>
      <c r="D14" s="41" t="s">
        <v>55</v>
      </c>
      <c r="E14" s="32"/>
    </row>
    <row r="15" spans="1:7" x14ac:dyDescent="0.25">
      <c r="A15" s="55" t="s">
        <v>28</v>
      </c>
      <c r="B15" s="46">
        <v>110000</v>
      </c>
      <c r="C15" s="46">
        <v>90000</v>
      </c>
      <c r="D15" s="46">
        <v>60000</v>
      </c>
      <c r="E15" s="47"/>
    </row>
    <row r="16" spans="1:7" x14ac:dyDescent="0.25">
      <c r="A16" s="55" t="s">
        <v>29</v>
      </c>
      <c r="B16" s="46">
        <v>18000</v>
      </c>
      <c r="C16" s="46">
        <v>14000</v>
      </c>
      <c r="D16" s="46">
        <v>10000</v>
      </c>
      <c r="E16" s="47" t="s">
        <v>4</v>
      </c>
    </row>
    <row r="17" spans="1:7" x14ac:dyDescent="0.25">
      <c r="A17" s="55" t="s">
        <v>30</v>
      </c>
      <c r="B17" s="46">
        <f>B15-B16</f>
        <v>92000</v>
      </c>
      <c r="C17" s="46">
        <f t="shared" ref="C17:D17" si="1">C15-C16</f>
        <v>76000</v>
      </c>
      <c r="D17" s="46">
        <f t="shared" si="1"/>
        <v>50000</v>
      </c>
      <c r="E17" s="47">
        <f>SUM(B17:D17)</f>
        <v>218000</v>
      </c>
    </row>
    <row r="18" spans="1:7" x14ac:dyDescent="0.25">
      <c r="A18" s="55" t="s">
        <v>31</v>
      </c>
      <c r="B18" s="29"/>
      <c r="C18" s="29"/>
      <c r="D18" s="29"/>
      <c r="E18" s="67"/>
    </row>
    <row r="19" spans="1:7" x14ac:dyDescent="0.25">
      <c r="A19" s="55" t="s">
        <v>64</v>
      </c>
      <c r="B19" s="59">
        <f>B17/E17</f>
        <v>0.42201834862385323</v>
      </c>
      <c r="C19" s="59"/>
      <c r="D19" s="59"/>
      <c r="E19" s="67"/>
    </row>
    <row r="20" spans="1:7" x14ac:dyDescent="0.25">
      <c r="A20" s="55" t="s">
        <v>66</v>
      </c>
      <c r="B20" s="59"/>
      <c r="C20" s="59">
        <f>C17/E17</f>
        <v>0.34862385321100919</v>
      </c>
      <c r="D20" s="59"/>
      <c r="E20" s="67"/>
      <c r="F20" s="69"/>
    </row>
    <row r="21" spans="1:7" x14ac:dyDescent="0.25">
      <c r="A21" s="55" t="s">
        <v>65</v>
      </c>
      <c r="B21" s="59"/>
      <c r="C21" s="59"/>
      <c r="D21" s="59">
        <f>D17/E17</f>
        <v>0.22935779816513763</v>
      </c>
      <c r="E21" s="67"/>
    </row>
    <row r="22" spans="1:7" x14ac:dyDescent="0.25">
      <c r="A22" s="55" t="s">
        <v>32</v>
      </c>
      <c r="B22" s="38"/>
      <c r="C22" s="38"/>
      <c r="D22" s="38"/>
      <c r="E22" s="67"/>
    </row>
    <row r="23" spans="1:7" x14ac:dyDescent="0.25">
      <c r="A23" s="55" t="s">
        <v>67</v>
      </c>
      <c r="B23" s="46">
        <f>63000*B19</f>
        <v>26587.155963302754</v>
      </c>
      <c r="C23" s="46"/>
      <c r="D23" s="46"/>
      <c r="E23" s="67"/>
    </row>
    <row r="24" spans="1:7" x14ac:dyDescent="0.25">
      <c r="A24" s="55" t="s">
        <v>68</v>
      </c>
      <c r="B24" s="46"/>
      <c r="C24" s="46">
        <f>63000*C20</f>
        <v>21963.302752293581</v>
      </c>
      <c r="D24" s="46"/>
      <c r="E24" s="67"/>
    </row>
    <row r="25" spans="1:7" ht="15.75" thickBot="1" x14ac:dyDescent="0.3">
      <c r="A25" s="57" t="s">
        <v>69</v>
      </c>
      <c r="B25" s="48"/>
      <c r="C25" s="48"/>
      <c r="D25" s="48">
        <f>63000*D21</f>
        <v>14449.541284403671</v>
      </c>
      <c r="E25" s="68"/>
      <c r="G25" s="37"/>
    </row>
    <row r="26" spans="1:7" ht="15.75" thickBot="1" x14ac:dyDescent="0.3"/>
    <row r="27" spans="1:7" x14ac:dyDescent="0.25">
      <c r="A27" s="53" t="s">
        <v>70</v>
      </c>
      <c r="B27" s="45" t="s">
        <v>53</v>
      </c>
      <c r="C27" s="45" t="s">
        <v>54</v>
      </c>
      <c r="D27" s="45" t="s">
        <v>55</v>
      </c>
      <c r="E27" s="42" t="s">
        <v>4</v>
      </c>
    </row>
    <row r="28" spans="1:7" x14ac:dyDescent="0.25">
      <c r="A28" s="70" t="s">
        <v>71</v>
      </c>
      <c r="B28" s="46">
        <f>B2</f>
        <v>80000</v>
      </c>
      <c r="C28" s="46">
        <f t="shared" ref="C28:D28" si="2">C2</f>
        <v>70000</v>
      </c>
      <c r="D28" s="46">
        <f t="shared" si="2"/>
        <v>50000</v>
      </c>
      <c r="E28" s="47">
        <f>SUM(B28:D28)</f>
        <v>200000</v>
      </c>
    </row>
    <row r="29" spans="1:7" x14ac:dyDescent="0.25">
      <c r="A29" s="70" t="s">
        <v>72</v>
      </c>
      <c r="B29" s="46">
        <f>B10</f>
        <v>25200</v>
      </c>
      <c r="C29" s="46">
        <f>C11</f>
        <v>22050</v>
      </c>
      <c r="D29" s="46">
        <f>D12</f>
        <v>15750</v>
      </c>
      <c r="E29" s="47">
        <f>SUM(B29:D29)</f>
        <v>63000</v>
      </c>
    </row>
    <row r="30" spans="1:7" x14ac:dyDescent="0.25">
      <c r="A30" s="70" t="s">
        <v>42</v>
      </c>
      <c r="B30" s="46">
        <f>B28-B29</f>
        <v>54800</v>
      </c>
      <c r="C30" s="46">
        <f t="shared" ref="C30:D30" si="3">C28-C29</f>
        <v>47950</v>
      </c>
      <c r="D30" s="46">
        <f t="shared" si="3"/>
        <v>34250</v>
      </c>
      <c r="E30" s="47">
        <f>E28-E29</f>
        <v>137000</v>
      </c>
    </row>
    <row r="31" spans="1:7" ht="15.75" thickBot="1" x14ac:dyDescent="0.3">
      <c r="A31" s="71" t="s">
        <v>43</v>
      </c>
      <c r="B31" s="63">
        <f>B30/B28</f>
        <v>0.68500000000000005</v>
      </c>
      <c r="C31" s="63">
        <f t="shared" ref="C31:E31" si="4">C30/C28</f>
        <v>0.68500000000000005</v>
      </c>
      <c r="D31" s="63">
        <f t="shared" si="4"/>
        <v>0.68500000000000005</v>
      </c>
      <c r="E31" s="64">
        <f t="shared" si="4"/>
        <v>0.68500000000000005</v>
      </c>
    </row>
    <row r="32" spans="1:7" ht="15.75" thickBot="1" x14ac:dyDescent="0.3"/>
    <row r="33" spans="1:5" x14ac:dyDescent="0.25">
      <c r="A33" s="74" t="s">
        <v>73</v>
      </c>
      <c r="B33" s="45" t="s">
        <v>53</v>
      </c>
      <c r="C33" s="45" t="s">
        <v>54</v>
      </c>
      <c r="D33" s="45" t="s">
        <v>55</v>
      </c>
      <c r="E33" s="42" t="s">
        <v>4</v>
      </c>
    </row>
    <row r="34" spans="1:5" x14ac:dyDescent="0.25">
      <c r="A34" s="70" t="s">
        <v>71</v>
      </c>
      <c r="B34" s="46">
        <f>B15</f>
        <v>110000</v>
      </c>
      <c r="C34" s="46">
        <f t="shared" ref="C34:D34" si="5">C15</f>
        <v>90000</v>
      </c>
      <c r="D34" s="46">
        <f t="shared" si="5"/>
        <v>60000</v>
      </c>
      <c r="E34" s="47">
        <f>SUM(B34:D34)</f>
        <v>260000</v>
      </c>
    </row>
    <row r="35" spans="1:5" x14ac:dyDescent="0.25">
      <c r="A35" s="70" t="s">
        <v>74</v>
      </c>
      <c r="B35" s="46">
        <f>B23</f>
        <v>26587.155963302754</v>
      </c>
      <c r="C35" s="46">
        <f>C24</f>
        <v>21963.302752293581</v>
      </c>
      <c r="D35" s="46">
        <f>D25</f>
        <v>14449.541284403671</v>
      </c>
      <c r="E35" s="47">
        <f>SUM(B35:D35)</f>
        <v>63000.000000000007</v>
      </c>
    </row>
    <row r="36" spans="1:5" x14ac:dyDescent="0.25">
      <c r="A36" s="70" t="s">
        <v>75</v>
      </c>
      <c r="B36" s="46">
        <f>B16</f>
        <v>18000</v>
      </c>
      <c r="C36" s="46">
        <f t="shared" ref="C36:D36" si="6">C16</f>
        <v>14000</v>
      </c>
      <c r="D36" s="46">
        <f t="shared" si="6"/>
        <v>10000</v>
      </c>
      <c r="E36" s="47">
        <f>SUM(B36:D36)</f>
        <v>42000</v>
      </c>
    </row>
    <row r="37" spans="1:5" x14ac:dyDescent="0.25">
      <c r="A37" s="70" t="s">
        <v>42</v>
      </c>
      <c r="B37" s="46">
        <f>B34-B35-B36</f>
        <v>65412.84403669725</v>
      </c>
      <c r="C37" s="46">
        <f t="shared" ref="C37:D37" si="7">C34-C35-C36</f>
        <v>54036.697247706412</v>
      </c>
      <c r="D37" s="46">
        <f t="shared" si="7"/>
        <v>35550.458715596331</v>
      </c>
      <c r="E37" s="47">
        <f>SUM(B37:D37)</f>
        <v>155000</v>
      </c>
    </row>
    <row r="38" spans="1:5" ht="15.75" thickBot="1" x14ac:dyDescent="0.3">
      <c r="A38" s="71" t="s">
        <v>43</v>
      </c>
      <c r="B38" s="63">
        <f>B37/B34</f>
        <v>0.59466221851542955</v>
      </c>
      <c r="C38" s="63">
        <f t="shared" ref="C38:E38" si="8">C37/C34</f>
        <v>0.60040774719673795</v>
      </c>
      <c r="D38" s="63">
        <f t="shared" si="8"/>
        <v>0.59250764525993882</v>
      </c>
      <c r="E38" s="64">
        <f t="shared" si="8"/>
        <v>0.59615384615384615</v>
      </c>
    </row>
    <row r="40" spans="1:5" x14ac:dyDescent="0.25">
      <c r="A40" s="73" t="s">
        <v>76</v>
      </c>
      <c r="B40" s="46" t="s">
        <v>53</v>
      </c>
      <c r="C40" s="46" t="s">
        <v>54</v>
      </c>
      <c r="D40" s="46" t="s">
        <v>55</v>
      </c>
    </row>
    <row r="41" spans="1:5" x14ac:dyDescent="0.25">
      <c r="A41" s="72" t="s">
        <v>77</v>
      </c>
      <c r="B41" s="46">
        <v>30000</v>
      </c>
      <c r="C41" s="46">
        <v>20000</v>
      </c>
      <c r="D41" s="46">
        <v>10000</v>
      </c>
    </row>
    <row r="42" spans="1:5" x14ac:dyDescent="0.25">
      <c r="A42" s="72" t="s">
        <v>78</v>
      </c>
      <c r="B42" s="46">
        <v>18000</v>
      </c>
      <c r="C42" s="46">
        <v>14000</v>
      </c>
      <c r="D42" s="46">
        <v>10000</v>
      </c>
    </row>
    <row r="43" spans="1:5" x14ac:dyDescent="0.25">
      <c r="A43" s="72" t="s">
        <v>79</v>
      </c>
      <c r="B43" s="46">
        <f>B41-B42</f>
        <v>12000</v>
      </c>
      <c r="C43" s="46">
        <f t="shared" ref="C43:D43" si="9">C41-C42</f>
        <v>6000</v>
      </c>
      <c r="D43" s="46">
        <f t="shared" si="9"/>
        <v>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C761-A81A-4627-A8A7-04EDF9AC1053}">
  <dimension ref="A1:E12"/>
  <sheetViews>
    <sheetView showGridLines="0" workbookViewId="0">
      <selection activeCell="E4" sqref="E4"/>
    </sheetView>
  </sheetViews>
  <sheetFormatPr defaultRowHeight="15" x14ac:dyDescent="0.25"/>
  <cols>
    <col min="1" max="1" width="42.85546875" bestFit="1" customWidth="1"/>
    <col min="2" max="2" width="13.5703125" customWidth="1"/>
    <col min="3" max="3" width="15.7109375" customWidth="1"/>
    <col min="4" max="4" width="14.140625" customWidth="1"/>
    <col min="5" max="5" width="14.85546875" customWidth="1"/>
  </cols>
  <sheetData>
    <row r="1" spans="1:5" x14ac:dyDescent="0.25">
      <c r="A1" s="40" t="s">
        <v>39</v>
      </c>
      <c r="B1" s="45" t="s">
        <v>53</v>
      </c>
      <c r="C1" s="45" t="s">
        <v>54</v>
      </c>
      <c r="D1" s="45" t="s">
        <v>55</v>
      </c>
      <c r="E1" s="42" t="s">
        <v>4</v>
      </c>
    </row>
    <row r="2" spans="1:5" x14ac:dyDescent="0.25">
      <c r="A2" s="55" t="s">
        <v>80</v>
      </c>
      <c r="B2" s="46">
        <v>14000</v>
      </c>
      <c r="C2" s="46">
        <v>10000</v>
      </c>
      <c r="D2" s="46">
        <v>4000</v>
      </c>
      <c r="E2" s="47">
        <f>SUM(B2:D2)</f>
        <v>28000</v>
      </c>
    </row>
    <row r="3" spans="1:5" x14ac:dyDescent="0.25">
      <c r="A3" s="55" t="s">
        <v>81</v>
      </c>
      <c r="B3" s="59">
        <f>B2/$E$2</f>
        <v>0.5</v>
      </c>
      <c r="C3" s="59">
        <f t="shared" ref="C3:D3" si="0">C2/$E$2</f>
        <v>0.35714285714285715</v>
      </c>
      <c r="D3" s="59">
        <f t="shared" si="0"/>
        <v>0.14285714285714285</v>
      </c>
      <c r="E3" s="75">
        <f>SUM(B3:D3)</f>
        <v>1</v>
      </c>
    </row>
    <row r="4" spans="1:5" ht="15.75" thickBot="1" x14ac:dyDescent="0.3">
      <c r="A4" s="57" t="s">
        <v>82</v>
      </c>
      <c r="B4" s="48">
        <f>63000*B3</f>
        <v>31500</v>
      </c>
      <c r="C4" s="48">
        <f t="shared" ref="C4:D4" si="1">63000*C3</f>
        <v>22500</v>
      </c>
      <c r="D4" s="48">
        <f t="shared" si="1"/>
        <v>9000</v>
      </c>
      <c r="E4" s="49">
        <f>SUM(B4:D4)</f>
        <v>63000</v>
      </c>
    </row>
    <row r="5" spans="1:5" x14ac:dyDescent="0.25">
      <c r="A5" s="77"/>
      <c r="B5" s="76"/>
      <c r="C5" s="76"/>
      <c r="D5" s="76"/>
      <c r="E5" s="76"/>
    </row>
    <row r="6" spans="1:5" x14ac:dyDescent="0.25">
      <c r="A6" s="77"/>
      <c r="B6" s="79"/>
      <c r="C6" s="79"/>
      <c r="D6" s="79"/>
      <c r="E6" s="76"/>
    </row>
    <row r="7" spans="1:5" x14ac:dyDescent="0.25">
      <c r="A7" s="77"/>
      <c r="B7" s="79"/>
      <c r="C7" s="79"/>
      <c r="D7" s="79"/>
      <c r="E7" s="76"/>
    </row>
    <row r="8" spans="1:5" x14ac:dyDescent="0.25">
      <c r="A8" s="77"/>
      <c r="B8" s="79"/>
      <c r="C8" s="79"/>
      <c r="D8" s="79"/>
      <c r="E8" s="76"/>
    </row>
    <row r="9" spans="1:5" x14ac:dyDescent="0.25">
      <c r="A9" s="77"/>
      <c r="B9" s="76"/>
      <c r="C9" s="76"/>
      <c r="D9" s="76"/>
      <c r="E9" s="76"/>
    </row>
    <row r="10" spans="1:5" x14ac:dyDescent="0.25">
      <c r="A10" s="77"/>
      <c r="B10" s="78"/>
      <c r="C10" s="78"/>
      <c r="D10" s="78"/>
      <c r="E10" s="76"/>
    </row>
    <row r="11" spans="1:5" x14ac:dyDescent="0.25">
      <c r="A11" s="77"/>
      <c r="B11" s="78"/>
      <c r="C11" s="78"/>
      <c r="D11" s="78"/>
      <c r="E11" s="76"/>
    </row>
    <row r="12" spans="1:5" x14ac:dyDescent="0.25">
      <c r="A12" s="77"/>
      <c r="B12" s="78"/>
      <c r="C12" s="78"/>
      <c r="D12" s="78"/>
      <c r="E12" s="7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 Exercício 1</vt:lpstr>
      <vt:lpstr>Exercício 1- Gráficos</vt:lpstr>
      <vt:lpstr>Exercício 2</vt:lpstr>
      <vt:lpstr>Exercício 3</vt:lpstr>
      <vt:lpstr>Exercício 4</vt:lpstr>
      <vt:lpstr>Exercício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2020-11-16T11:53:19Z</dcterms:created>
  <dcterms:modified xsi:type="dcterms:W3CDTF">2020-11-16T16:27:37Z</dcterms:modified>
</cp:coreProperties>
</file>