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V] Módulo Engenharia Economica/VPL e TIR/"/>
    </mc:Choice>
  </mc:AlternateContent>
  <xr:revisionPtr revIDLastSave="0" documentId="13_ncr:1_{8547215B-8A71-1F4E-BEFB-CD5D1B4302F2}" xr6:coauthVersionLast="45" xr6:coauthVersionMax="45" xr10:uidLastSave="{00000000-0000-0000-0000-000000000000}"/>
  <bookViews>
    <workbookView xWindow="0" yWindow="460" windowWidth="28800" windowHeight="16680" xr2:uid="{788E63F0-135E-A74A-8C1F-6891D23F0089}"/>
  </bookViews>
  <sheets>
    <sheet name="Ex01" sheetId="1" r:id="rId1"/>
    <sheet name="Ex.02" sheetId="2" r:id="rId2"/>
    <sheet name="Ex.03" sheetId="3" r:id="rId3"/>
    <sheet name="Ex.04" sheetId="4" r:id="rId4"/>
    <sheet name="EX.05" sheetId="5" r:id="rId5"/>
    <sheet name="Ex.06" sheetId="6" r:id="rId6"/>
    <sheet name="Ex.0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7" l="1"/>
  <c r="J22" i="7"/>
  <c r="L14" i="7"/>
  <c r="L13" i="7"/>
  <c r="E14" i="4" l="1"/>
  <c r="F7" i="4"/>
  <c r="F8" i="4"/>
  <c r="F9" i="4"/>
  <c r="F10" i="4"/>
  <c r="F11" i="4"/>
  <c r="C13" i="4"/>
  <c r="E14" i="3" l="1"/>
  <c r="E13" i="3"/>
  <c r="E15" i="3"/>
  <c r="B13" i="1" l="1"/>
  <c r="B12" i="1"/>
  <c r="F12" i="4" l="1"/>
  <c r="F13" i="4"/>
  <c r="D14" i="4"/>
  <c r="E11" i="4"/>
  <c r="E10" i="4"/>
  <c r="E9" i="4"/>
  <c r="E8" i="4"/>
  <c r="D10" i="4"/>
  <c r="D9" i="4"/>
  <c r="D8" i="4"/>
  <c r="D11" i="4"/>
  <c r="B13" i="4"/>
  <c r="C12" i="4"/>
  <c r="B12" i="4"/>
  <c r="C27" i="3"/>
  <c r="C26" i="3"/>
  <c r="C25" i="3"/>
  <c r="C24" i="3"/>
  <c r="C23" i="3"/>
  <c r="C22" i="3"/>
  <c r="C21" i="3"/>
  <c r="C20" i="3"/>
  <c r="D19" i="3"/>
  <c r="D20" i="3" s="1"/>
  <c r="D21" i="3" s="1"/>
  <c r="D22" i="3" s="1"/>
  <c r="D23" i="3" s="1"/>
  <c r="D24" i="3" s="1"/>
  <c r="D25" i="3" s="1"/>
  <c r="D26" i="3" s="1"/>
  <c r="D27" i="3" s="1"/>
  <c r="C19" i="3"/>
  <c r="C8" i="3"/>
  <c r="C9" i="3" s="1"/>
  <c r="C10" i="3" s="1"/>
  <c r="C11" i="3" s="1"/>
  <c r="C12" i="3" s="1"/>
  <c r="C13" i="3" s="1"/>
  <c r="C14" i="3" s="1"/>
  <c r="C15" i="3" s="1"/>
  <c r="C7" i="3"/>
  <c r="H8" i="7" l="1"/>
  <c r="H7" i="7"/>
  <c r="C21" i="7"/>
  <c r="D21" i="7" s="1"/>
  <c r="E21" i="7" s="1"/>
  <c r="F21" i="7" s="1"/>
  <c r="G21" i="7" s="1"/>
  <c r="B18" i="7"/>
  <c r="B23" i="7" s="1"/>
  <c r="B17" i="7"/>
  <c r="B22" i="7" s="1"/>
  <c r="C16" i="7"/>
  <c r="C18" i="7" s="1"/>
  <c r="B14" i="7"/>
  <c r="C14" i="7" s="1"/>
  <c r="D14" i="7" s="1"/>
  <c r="E14" i="7" s="1"/>
  <c r="F14" i="7" s="1"/>
  <c r="G14" i="7" s="1"/>
  <c r="B13" i="7"/>
  <c r="C13" i="7" s="1"/>
  <c r="D13" i="7" s="1"/>
  <c r="E13" i="7" s="1"/>
  <c r="F13" i="7" s="1"/>
  <c r="G13" i="7" s="1"/>
  <c r="C12" i="7"/>
  <c r="D12" i="7" s="1"/>
  <c r="C6" i="7"/>
  <c r="C17" i="7" s="1"/>
  <c r="C22" i="7" s="1"/>
  <c r="L12" i="6"/>
  <c r="K12" i="6"/>
  <c r="J12" i="6"/>
  <c r="I12" i="6"/>
  <c r="H12" i="6"/>
  <c r="G12" i="6"/>
  <c r="F12" i="6"/>
  <c r="E12" i="6"/>
  <c r="D12" i="6"/>
  <c r="C12" i="6"/>
  <c r="B12" i="6"/>
  <c r="B13" i="6" s="1"/>
  <c r="C13" i="6" s="1"/>
  <c r="C8" i="6"/>
  <c r="D8" i="6" s="1"/>
  <c r="E8" i="6" s="1"/>
  <c r="F8" i="6" s="1"/>
  <c r="G8" i="6" s="1"/>
  <c r="H8" i="6" s="1"/>
  <c r="I8" i="6" s="1"/>
  <c r="J8" i="6" s="1"/>
  <c r="K8" i="6" s="1"/>
  <c r="L8" i="6" s="1"/>
  <c r="L12" i="5"/>
  <c r="K12" i="5"/>
  <c r="J12" i="5"/>
  <c r="I12" i="5"/>
  <c r="H12" i="5"/>
  <c r="G12" i="5"/>
  <c r="L8" i="5"/>
  <c r="C12" i="5"/>
  <c r="B12" i="5"/>
  <c r="C8" i="5"/>
  <c r="D8" i="5" s="1"/>
  <c r="E8" i="5" s="1"/>
  <c r="F8" i="5" s="1"/>
  <c r="G8" i="5" s="1"/>
  <c r="H8" i="5" s="1"/>
  <c r="I8" i="5" s="1"/>
  <c r="J8" i="5" s="1"/>
  <c r="K8" i="5" s="1"/>
  <c r="E12" i="7" l="1"/>
  <c r="F12" i="7" s="1"/>
  <c r="G12" i="7" s="1"/>
  <c r="J14" i="7"/>
  <c r="J13" i="7"/>
  <c r="D16" i="7"/>
  <c r="C23" i="7"/>
  <c r="D6" i="7"/>
  <c r="D17" i="7" s="1"/>
  <c r="D12" i="5"/>
  <c r="F12" i="5"/>
  <c r="E12" i="5"/>
  <c r="B13" i="5" l="1"/>
  <c r="E16" i="7"/>
  <c r="D18" i="7"/>
  <c r="D23" i="7" s="1"/>
  <c r="E6" i="7"/>
  <c r="E17" i="7" s="1"/>
  <c r="D22" i="7"/>
  <c r="F16" i="7" l="1"/>
  <c r="E18" i="7"/>
  <c r="E23" i="7" s="1"/>
  <c r="F6" i="7"/>
  <c r="F17" i="7" s="1"/>
  <c r="E22" i="7"/>
  <c r="G16" i="7" l="1"/>
  <c r="G18" i="7" s="1"/>
  <c r="F18" i="7"/>
  <c r="F23" i="7" s="1"/>
  <c r="G23" i="7" s="1"/>
  <c r="G6" i="7"/>
  <c r="G17" i="7" s="1"/>
  <c r="F22" i="7"/>
  <c r="G22" i="7" l="1"/>
  <c r="E11" i="1"/>
  <c r="J11" i="1"/>
  <c r="I11" i="1"/>
  <c r="H11" i="1"/>
  <c r="G11" i="1"/>
  <c r="F11" i="1"/>
  <c r="D11" i="1"/>
  <c r="C11" i="1"/>
  <c r="B11" i="1"/>
  <c r="C8" i="1"/>
  <c r="D8" i="1" s="1"/>
  <c r="E8" i="1" s="1"/>
  <c r="F8" i="1" s="1"/>
  <c r="G8" i="1" s="1"/>
  <c r="H8" i="1" s="1"/>
  <c r="I8" i="1" s="1"/>
  <c r="J8" i="1" s="1"/>
  <c r="K8" i="1" s="1"/>
  <c r="K11" i="2"/>
  <c r="J11" i="2"/>
  <c r="I11" i="2"/>
  <c r="H11" i="2"/>
  <c r="G11" i="2"/>
  <c r="F11" i="2"/>
  <c r="E11" i="2"/>
  <c r="D11" i="2"/>
  <c r="C11" i="2"/>
  <c r="F13" i="2"/>
  <c r="B13" i="2"/>
  <c r="K12" i="2"/>
  <c r="J12" i="2"/>
  <c r="J13" i="2" s="1"/>
  <c r="I12" i="2"/>
  <c r="I13" i="2" s="1"/>
  <c r="H12" i="2"/>
  <c r="G12" i="2"/>
  <c r="F12" i="2"/>
  <c r="E12" i="2"/>
  <c r="D12" i="2"/>
  <c r="C12" i="2"/>
  <c r="B9" i="2"/>
  <c r="C8" i="2"/>
  <c r="D8" i="2" s="1"/>
  <c r="E8" i="2" s="1"/>
  <c r="F8" i="2" s="1"/>
  <c r="G8" i="2" s="1"/>
  <c r="H8" i="2" s="1"/>
  <c r="I8" i="2" s="1"/>
  <c r="J8" i="2" s="1"/>
  <c r="K8" i="2" s="1"/>
  <c r="E13" i="2" l="1"/>
  <c r="C13" i="2"/>
  <c r="B14" i="2" s="1"/>
  <c r="G13" i="2"/>
  <c r="K13" i="2"/>
  <c r="D13" i="2"/>
  <c r="H13" i="2"/>
</calcChain>
</file>

<file path=xl/sharedStrings.xml><?xml version="1.0" encoding="utf-8"?>
<sst xmlns="http://schemas.openxmlformats.org/spreadsheetml/2006/main" count="101" uniqueCount="68">
  <si>
    <t>Exercício 6</t>
  </si>
  <si>
    <t>i</t>
  </si>
  <si>
    <t>Exercício 1</t>
  </si>
  <si>
    <t>Exercício 2</t>
  </si>
  <si>
    <t>Exercício 3</t>
  </si>
  <si>
    <t>Exercício 4</t>
  </si>
  <si>
    <t>Exercício 5</t>
  </si>
  <si>
    <t>TMA</t>
  </si>
  <si>
    <t>VPL</t>
  </si>
  <si>
    <t>Ano</t>
  </si>
  <si>
    <t xml:space="preserve">Fluxo de Caixa </t>
  </si>
  <si>
    <t>Fluxo acumulado</t>
  </si>
  <si>
    <t>Onde inverte o sinal</t>
  </si>
  <si>
    <t>DESCONTADO</t>
  </si>
  <si>
    <t>Qual é o payback simples e descontado do fluxo de caixa abaixo a uma taxa de desconto de 10%aa?</t>
  </si>
  <si>
    <t>SIMPLES</t>
  </si>
  <si>
    <t>Fluxo descontado</t>
  </si>
  <si>
    <t>Investimento</t>
  </si>
  <si>
    <t>Instalação</t>
  </si>
  <si>
    <t>Redução de custo de MO</t>
  </si>
  <si>
    <t>Aumento de custo de energia</t>
  </si>
  <si>
    <t>Fluxo de caixa livre</t>
  </si>
  <si>
    <t>Uma empresa está considerando comprar 10 robôs para sua linha de produção. Cada robô custa $200.000 e tem vida útil de 9 anos. O custo de instalar esses dez  robôs é de $45.000. Cada robô reduz o custo de mão de obra em $50.000 por ano, mas aumenta o custo de energia em $15.000 por ano (cada um). Se a TMA for 10% por ano, esse investimento é economicamente viável?</t>
  </si>
  <si>
    <t>ACEITAR OU RECUSAR?</t>
  </si>
  <si>
    <t>Pagamentos</t>
  </si>
  <si>
    <t>Fluxo de Caixa Livre</t>
  </si>
  <si>
    <t xml:space="preserve">1.	Um grupo de engenharia tecnológica comprou recentemente um novo software CAD por $5.000 agora e pagamentos anuais de $500 ao ano, durante 6 anos, que começarão a ser pagos daqui a 3 anos (ano 3 do fluxo), para obter as atualizações anuais. Qual é o valor presente dos pagamentos, para uma taxa de juros é de 12% a.a.? </t>
  </si>
  <si>
    <t>Venda</t>
  </si>
  <si>
    <t>Retorno Líquido</t>
  </si>
  <si>
    <t>COMO O VPL É MAIOR QUE 0, O INVESTIMENTO É ECONOMICAMENTE POSITIVO. ASSIM, O INVESTIMENTO DEVE SER ACEITO.</t>
  </si>
  <si>
    <t>Certo investimento no setor industrial tem custo inicial de R$ 150.000 na data atual. Promete ao seu
proprietário um retorno líquido anual de R$ 25.000 durante os próximos dez anos, período ao fim do qual apresentará
um valor de venda residual de R$ 20.000. Sendo a taxa mínima de atratividade de 10% a.a., pede-se determinar que o
VPL do investimento e se ele deverá ser realizado.</t>
  </si>
  <si>
    <t>VPL=VALOR PRESENTE DOS FLUXOS DE CAIXA + O INVESTIMENTO INICIAL</t>
  </si>
  <si>
    <t>Fazer a análise pelo critério do VPL se o desembolso na data de hoje de R$ 30 milhões, ao prometer
lucros anuais de R$ 5,5 milhões durante os próximos dez anos e um valor residual de R$ 900 mil é vantajoso
financeiramente para uma taxa mínima de atratividade de 12% a.a.</t>
  </si>
  <si>
    <t>Lucros anuais</t>
  </si>
  <si>
    <t>Valor residual</t>
  </si>
  <si>
    <t>Exercício 7</t>
  </si>
  <si>
    <t>PROJETO X</t>
  </si>
  <si>
    <t>PROJETO Y</t>
  </si>
  <si>
    <t>O PROJETO Y É MELHOR QUE O PROJETO X, JÁ QUE VPL DE Y &gt; QUE VPL DE X.</t>
  </si>
  <si>
    <t>Payback Simples</t>
  </si>
  <si>
    <t>Fluxo  descontado</t>
  </si>
  <si>
    <t>Fluxo  descontado acumulado</t>
  </si>
  <si>
    <t>Payback Descontado</t>
  </si>
  <si>
    <t>Prevendo diminuição no regime de chuvas para os próximos anos, um grupo empresarial está estudando a
implantação de usinas de cogeração de energia termelétrica. Foram analisadas duas propostas, X e Y. Para poder
decidir (indicar) qual a melhor alternativa, empregue o VPL nos fluxos líquidos de caixa (em R$ milhões) abaixo,
considerando uma taxa mínima de atratividade de 15% a.a. Informe também o Payback simples e o Payback descontado.</t>
  </si>
  <si>
    <t>Não é economicamente viável, dado que VPL&lt;0</t>
  </si>
  <si>
    <t>O payback descontado não acontece.</t>
  </si>
  <si>
    <t>Considere os projetos mutuamente excludentes com fluxo de caixa projetado abaixo, e calcule TIR, VPL e IL taxa de desconto de 12%. Qual projeto você escolheria?</t>
  </si>
  <si>
    <t>ANOS</t>
  </si>
  <si>
    <t>PROJETO A</t>
  </si>
  <si>
    <t>PROJETO B</t>
  </si>
  <si>
    <t>TIR</t>
  </si>
  <si>
    <t>IL</t>
  </si>
  <si>
    <t>WACC (ou CMPC)</t>
  </si>
  <si>
    <t>Fluxo incremental A-B</t>
  </si>
  <si>
    <t>Sem contar o VPo</t>
  </si>
  <si>
    <t>6 anos</t>
  </si>
  <si>
    <t>9 meses</t>
  </si>
  <si>
    <t>18 dias</t>
  </si>
  <si>
    <t>TRANSFORMAÇÃO EM MESES E DIAS</t>
  </si>
  <si>
    <t>A-B</t>
  </si>
  <si>
    <t>Como VPL e TIR apresentam resultados divergentes, uma alternativa é calcular o Fluxo incremental, ou seja, vale a pena ir do investimento inicial menor para o maior? No caso, o investimento adicional retorna um VPL positivo, o que mostra-se favorável. Além disso, a TIR também é maior que o CMPC.</t>
  </si>
  <si>
    <t>Entre o segundo e o terceiro ano</t>
  </si>
  <si>
    <t>anos</t>
  </si>
  <si>
    <t>Para calcular em meses, basta multiplicar a parte após a vírgula por 12.</t>
  </si>
  <si>
    <t>meses</t>
  </si>
  <si>
    <t>4 meses e 0,8 dias (ou 0,8*30)</t>
  </si>
  <si>
    <t>4 anos (entre o terceiro e o quarto ano)</t>
  </si>
  <si>
    <t xml:space="preserve">Veja que o valor que sobra para pagar no terceiro ano é bem pequeno, assim percebe-se que será pago rapidamente, ou seja, logo no começo.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</si>
</sst>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#,##0.0"/>
    <numFmt numFmtId="165" formatCode="#,##0.0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  <family val="2"/>
    </font>
    <font>
      <sz val="18"/>
      <color rgb="FF000000"/>
      <name val="Tw Cen MT,Bold"/>
    </font>
    <font>
      <sz val="18"/>
      <color rgb="FF000000"/>
      <name val="Tw Cen MT"/>
      <family val="2"/>
    </font>
    <font>
      <sz val="18"/>
      <color theme="1"/>
      <name val="Tw Cen MT"/>
      <family val="2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" fillId="2" borderId="0" xfId="0" applyFont="1" applyFill="1"/>
    <xf numFmtId="4" fontId="7" fillId="2" borderId="0" xfId="0" applyNumberFormat="1" applyFont="1" applyFill="1"/>
    <xf numFmtId="4" fontId="3" fillId="2" borderId="0" xfId="0" applyNumberFormat="1" applyFont="1" applyFill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8" fontId="0" fillId="2" borderId="0" xfId="0" applyNumberFormat="1" applyFill="1"/>
    <xf numFmtId="0" fontId="10" fillId="2" borderId="0" xfId="0" applyFont="1" applyFill="1"/>
    <xf numFmtId="9" fontId="0" fillId="2" borderId="0" xfId="0" applyNumberFormat="1" applyFill="1"/>
    <xf numFmtId="164" fontId="7" fillId="2" borderId="0" xfId="0" applyNumberFormat="1" applyFont="1" applyFill="1"/>
    <xf numFmtId="10" fontId="8" fillId="2" borderId="0" xfId="1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center"/>
    </xf>
    <xf numFmtId="3" fontId="7" fillId="2" borderId="0" xfId="1" applyNumberFormat="1" applyFont="1" applyFill="1" applyAlignment="1">
      <alignment horizontal="center"/>
    </xf>
    <xf numFmtId="8" fontId="3" fillId="2" borderId="0" xfId="0" applyNumberFormat="1" applyFont="1" applyFill="1" applyAlignment="1">
      <alignment horizontal="left"/>
    </xf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1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center"/>
    </xf>
    <xf numFmtId="8" fontId="0" fillId="2" borderId="0" xfId="0" applyNumberFormat="1" applyFill="1" applyBorder="1"/>
    <xf numFmtId="3" fontId="9" fillId="2" borderId="2" xfId="0" applyNumberFormat="1" applyFont="1" applyFill="1" applyBorder="1" applyAlignment="1">
      <alignment horizontal="center" vertical="center"/>
    </xf>
    <xf numFmtId="8" fontId="8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/>
    <xf numFmtId="0" fontId="12" fillId="0" borderId="3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4" fontId="14" fillId="0" borderId="3" xfId="0" applyNumberFormat="1" applyFont="1" applyBorder="1" applyAlignment="1">
      <alignment horizontal="left" vertical="center" wrapText="1" readingOrder="1"/>
    </xf>
    <xf numFmtId="0" fontId="15" fillId="2" borderId="3" xfId="0" applyFont="1" applyFill="1" applyBorder="1" applyAlignment="1">
      <alignment horizontal="center" vertical="center" wrapText="1" readingOrder="1"/>
    </xf>
    <xf numFmtId="4" fontId="15" fillId="2" borderId="3" xfId="0" applyNumberFormat="1" applyFont="1" applyFill="1" applyBorder="1" applyAlignment="1">
      <alignment horizontal="left" vertical="center" wrapText="1" readingOrder="1"/>
    </xf>
    <xf numFmtId="0" fontId="14" fillId="2" borderId="0" xfId="0" applyFont="1" applyFill="1" applyAlignment="1">
      <alignment horizontal="center" vertical="center" wrapText="1" readingOrder="1"/>
    </xf>
    <xf numFmtId="4" fontId="14" fillId="2" borderId="0" xfId="0" applyNumberFormat="1" applyFont="1" applyFill="1" applyAlignment="1">
      <alignment horizontal="left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4" fontId="14" fillId="2" borderId="3" xfId="0" applyNumberFormat="1" applyFont="1" applyFill="1" applyBorder="1" applyAlignment="1">
      <alignment horizontal="left" vertical="center" wrapText="1" readingOrder="1"/>
    </xf>
    <xf numFmtId="0" fontId="18" fillId="0" borderId="3" xfId="0" applyFont="1" applyBorder="1" applyAlignment="1">
      <alignment horizontal="center" vertical="center" wrapText="1"/>
    </xf>
    <xf numFmtId="0" fontId="8" fillId="2" borderId="3" xfId="0" applyFont="1" applyFill="1" applyBorder="1"/>
    <xf numFmtId="0" fontId="18" fillId="0" borderId="3" xfId="0" applyFont="1" applyBorder="1" applyAlignment="1">
      <alignment horizontal="right" vertical="center" wrapText="1"/>
    </xf>
    <xf numFmtId="0" fontId="0" fillId="2" borderId="3" xfId="0" applyFont="1" applyFill="1" applyBorder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2" borderId="3" xfId="0" applyFont="1" applyFill="1" applyBorder="1"/>
    <xf numFmtId="9" fontId="11" fillId="2" borderId="3" xfId="0" applyNumberFormat="1" applyFont="1" applyFill="1" applyBorder="1" applyAlignment="1">
      <alignment horizontal="center"/>
    </xf>
    <xf numFmtId="0" fontId="6" fillId="2" borderId="6" xfId="0" applyFont="1" applyFill="1" applyBorder="1"/>
    <xf numFmtId="9" fontId="11" fillId="2" borderId="6" xfId="0" applyNumberFormat="1" applyFont="1" applyFill="1" applyBorder="1"/>
    <xf numFmtId="0" fontId="0" fillId="2" borderId="6" xfId="0" applyFill="1" applyBorder="1"/>
    <xf numFmtId="4" fontId="8" fillId="2" borderId="3" xfId="0" applyNumberFormat="1" applyFont="1" applyFill="1" applyBorder="1" applyAlignment="1">
      <alignment horizontal="center"/>
    </xf>
    <xf numFmtId="9" fontId="18" fillId="0" borderId="3" xfId="0" applyNumberFormat="1" applyFont="1" applyBorder="1" applyAlignment="1">
      <alignment horizontal="right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2" fontId="8" fillId="2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9" fillId="2" borderId="0" xfId="0" applyFont="1" applyFill="1"/>
    <xf numFmtId="0" fontId="11" fillId="2" borderId="7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8" fontId="7" fillId="2" borderId="7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19" fillId="2" borderId="3" xfId="0" applyFont="1" applyFill="1" applyBorder="1"/>
    <xf numFmtId="0" fontId="19" fillId="2" borderId="3" xfId="0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D62C-0D99-D04A-B86C-9F78D43687A1}">
  <dimension ref="A1:O18"/>
  <sheetViews>
    <sheetView tabSelected="1" workbookViewId="0">
      <selection activeCell="B13" sqref="B13"/>
    </sheetView>
  </sheetViews>
  <sheetFormatPr baseColWidth="10" defaultRowHeight="16"/>
  <cols>
    <col min="1" max="1" width="33.33203125" style="2" customWidth="1"/>
    <col min="2" max="2" width="18.6640625" style="2" bestFit="1" customWidth="1"/>
    <col min="3" max="11" width="16.6640625" style="2" bestFit="1" customWidth="1"/>
    <col min="12" max="12" width="10.83203125" style="2"/>
    <col min="13" max="13" width="13.5" style="2" bestFit="1" customWidth="1"/>
    <col min="14" max="16384" width="10.83203125" style="2"/>
  </cols>
  <sheetData>
    <row r="1" spans="1:15" ht="24">
      <c r="A1" s="1" t="s">
        <v>2</v>
      </c>
    </row>
    <row r="3" spans="1:15" ht="76" customHeight="1">
      <c r="A3" s="88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4" spans="1:15" ht="21">
      <c r="A4" s="29"/>
    </row>
    <row r="5" spans="1:15" ht="19">
      <c r="A5" s="4"/>
      <c r="D5" s="8"/>
    </row>
    <row r="6" spans="1:15" ht="26">
      <c r="A6" s="11" t="s">
        <v>1</v>
      </c>
      <c r="B6" s="42">
        <v>0.12</v>
      </c>
      <c r="C6" s="5"/>
      <c r="D6" s="1"/>
    </row>
    <row r="7" spans="1:15" s="27" customFormat="1" ht="24">
      <c r="A7" s="1"/>
      <c r="D7" s="28"/>
    </row>
    <row r="8" spans="1:15" s="29" customFormat="1" ht="25" thickBot="1">
      <c r="A8" s="1"/>
      <c r="B8" s="30">
        <v>0</v>
      </c>
      <c r="C8" s="31">
        <f>B8+1</f>
        <v>1</v>
      </c>
      <c r="D8" s="31">
        <f>C8+1</f>
        <v>2</v>
      </c>
      <c r="E8" s="31">
        <f t="shared" ref="E8:K8" si="0">D8+1</f>
        <v>3</v>
      </c>
      <c r="F8" s="31">
        <f t="shared" si="0"/>
        <v>4</v>
      </c>
      <c r="G8" s="31">
        <f t="shared" si="0"/>
        <v>5</v>
      </c>
      <c r="H8" s="31">
        <f t="shared" si="0"/>
        <v>6</v>
      </c>
      <c r="I8" s="31">
        <f t="shared" si="0"/>
        <v>7</v>
      </c>
      <c r="J8" s="31">
        <f t="shared" si="0"/>
        <v>8</v>
      </c>
      <c r="K8" s="31">
        <f t="shared" si="0"/>
        <v>9</v>
      </c>
    </row>
    <row r="9" spans="1:15" ht="27" thickTop="1">
      <c r="A9" s="6" t="s">
        <v>17</v>
      </c>
      <c r="B9" s="25">
        <v>-5000</v>
      </c>
      <c r="C9" s="25"/>
      <c r="D9" s="26"/>
      <c r="E9" s="26"/>
      <c r="F9" s="26"/>
      <c r="G9" s="26"/>
      <c r="H9" s="26"/>
      <c r="I9" s="26"/>
      <c r="J9" s="26"/>
      <c r="K9" s="26"/>
      <c r="L9" s="5"/>
    </row>
    <row r="10" spans="1:15" ht="26">
      <c r="A10" s="32" t="s">
        <v>24</v>
      </c>
      <c r="B10" s="43"/>
      <c r="C10" s="44"/>
      <c r="E10" s="41">
        <v>-500</v>
      </c>
      <c r="F10" s="41">
        <v>-500</v>
      </c>
      <c r="G10" s="41">
        <v>-500</v>
      </c>
      <c r="H10" s="41">
        <v>-500</v>
      </c>
      <c r="I10" s="41">
        <v>-500</v>
      </c>
      <c r="J10" s="41">
        <v>-500</v>
      </c>
      <c r="K10" s="41"/>
      <c r="L10" s="15"/>
    </row>
    <row r="11" spans="1:15" ht="26">
      <c r="A11" s="14" t="s">
        <v>25</v>
      </c>
      <c r="B11" s="25">
        <f>SUM(B9:B10)</f>
        <v>-5000</v>
      </c>
      <c r="C11" s="41">
        <f>SUM(C9:C10)</f>
        <v>0</v>
      </c>
      <c r="D11" s="41">
        <f>SUM(D9:D10)</f>
        <v>0</v>
      </c>
      <c r="E11" s="41">
        <f t="shared" ref="E11:I11" si="1">SUM(E9:E10)</f>
        <v>-500</v>
      </c>
      <c r="F11" s="41">
        <f t="shared" si="1"/>
        <v>-500</v>
      </c>
      <c r="G11" s="41">
        <f t="shared" si="1"/>
        <v>-500</v>
      </c>
      <c r="H11" s="41">
        <f t="shared" si="1"/>
        <v>-500</v>
      </c>
      <c r="I11" s="41">
        <f t="shared" si="1"/>
        <v>-500</v>
      </c>
      <c r="J11" s="41">
        <f>SUM(J9:J10)</f>
        <v>-500</v>
      </c>
      <c r="K11" s="41"/>
      <c r="L11" s="41"/>
    </row>
    <row r="12" spans="1:15" ht="26">
      <c r="A12" s="14" t="s">
        <v>8</v>
      </c>
      <c r="B12" s="25">
        <f>NPV(B6,C11:J11)+B11</f>
        <v>-6638.7943732152125</v>
      </c>
      <c r="C12" s="26"/>
      <c r="D12" s="26"/>
      <c r="E12" s="26"/>
      <c r="F12" s="26"/>
      <c r="G12" s="26"/>
      <c r="H12" s="26"/>
      <c r="I12" s="26"/>
      <c r="J12" s="26"/>
      <c r="K12" s="26"/>
      <c r="L12" s="5"/>
    </row>
    <row r="13" spans="1:15" ht="26">
      <c r="A13" s="6" t="s">
        <v>54</v>
      </c>
      <c r="B13" s="25">
        <f>NPV(B6,C11:J11)</f>
        <v>-1638.7943732152121</v>
      </c>
      <c r="C13" s="26"/>
      <c r="D13" s="26"/>
      <c r="E13" s="26"/>
      <c r="F13" s="26"/>
      <c r="G13" s="26"/>
      <c r="H13" s="26"/>
      <c r="I13" s="26"/>
      <c r="J13" s="26"/>
      <c r="K13" s="26"/>
      <c r="L13" s="5"/>
      <c r="M13" s="17"/>
    </row>
    <row r="14" spans="1:15" ht="26">
      <c r="B14" s="35"/>
      <c r="C14" s="26"/>
      <c r="D14" s="26"/>
      <c r="E14" s="26"/>
      <c r="F14" s="26"/>
      <c r="G14" s="26"/>
      <c r="H14" s="26"/>
      <c r="I14" s="26"/>
      <c r="J14" s="26"/>
      <c r="K14" s="26"/>
      <c r="L14" s="5"/>
    </row>
    <row r="15" spans="1:15" ht="26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5"/>
    </row>
    <row r="16" spans="1:15" ht="26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5"/>
    </row>
    <row r="17" spans="1:1" ht="24">
      <c r="A17" s="6"/>
    </row>
    <row r="18" spans="1:1" ht="24">
      <c r="A18" s="6"/>
    </row>
  </sheetData>
  <mergeCells count="1"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5061-1EDC-E740-9870-0C808880E16D}">
  <dimension ref="A1:O18"/>
  <sheetViews>
    <sheetView workbookViewId="0">
      <selection activeCell="B15" sqref="B15"/>
    </sheetView>
  </sheetViews>
  <sheetFormatPr baseColWidth="10" defaultRowHeight="16"/>
  <cols>
    <col min="1" max="1" width="33.33203125" style="2" customWidth="1"/>
    <col min="2" max="2" width="18.6640625" style="2" bestFit="1" customWidth="1"/>
    <col min="3" max="11" width="16.6640625" style="2" bestFit="1" customWidth="1"/>
    <col min="12" max="12" width="10.83203125" style="2"/>
    <col min="13" max="13" width="13.5" style="2" bestFit="1" customWidth="1"/>
    <col min="14" max="16384" width="10.83203125" style="2"/>
  </cols>
  <sheetData>
    <row r="1" spans="1:15" ht="24">
      <c r="A1" s="1" t="s">
        <v>3</v>
      </c>
    </row>
    <row r="3" spans="1:15" ht="76" customHeight="1">
      <c r="A3" s="88" t="s">
        <v>22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4" spans="1:15" ht="21">
      <c r="A4" s="29" t="s">
        <v>23</v>
      </c>
    </row>
    <row r="5" spans="1:15" ht="19">
      <c r="A5" s="4"/>
      <c r="D5" s="8"/>
    </row>
    <row r="6" spans="1:15" ht="26">
      <c r="A6" s="11" t="s">
        <v>7</v>
      </c>
      <c r="B6" s="22">
        <v>0.1</v>
      </c>
      <c r="C6" s="5"/>
      <c r="D6" s="1"/>
    </row>
    <row r="7" spans="1:15" s="27" customFormat="1" ht="24">
      <c r="A7" s="1"/>
      <c r="D7" s="28"/>
    </row>
    <row r="8" spans="1:15" s="29" customFormat="1" ht="25" thickBot="1">
      <c r="A8" s="1"/>
      <c r="B8" s="30">
        <v>0</v>
      </c>
      <c r="C8" s="31">
        <f>B8+1</f>
        <v>1</v>
      </c>
      <c r="D8" s="31">
        <f>C8+1</f>
        <v>2</v>
      </c>
      <c r="E8" s="31">
        <f t="shared" ref="E8:K8" si="0">D8+1</f>
        <v>3</v>
      </c>
      <c r="F8" s="31">
        <f t="shared" si="0"/>
        <v>4</v>
      </c>
      <c r="G8" s="31">
        <f t="shared" si="0"/>
        <v>5</v>
      </c>
      <c r="H8" s="31">
        <f t="shared" si="0"/>
        <v>6</v>
      </c>
      <c r="I8" s="31">
        <f t="shared" si="0"/>
        <v>7</v>
      </c>
      <c r="J8" s="31">
        <f t="shared" si="0"/>
        <v>8</v>
      </c>
      <c r="K8" s="31">
        <f t="shared" si="0"/>
        <v>9</v>
      </c>
    </row>
    <row r="9" spans="1:15" ht="27" thickTop="1">
      <c r="A9" s="6" t="s">
        <v>17</v>
      </c>
      <c r="B9" s="25">
        <f>10*-200000</f>
        <v>-2000000</v>
      </c>
      <c r="C9" s="25"/>
      <c r="D9" s="26"/>
      <c r="E9" s="26"/>
      <c r="F9" s="26"/>
      <c r="G9" s="26"/>
      <c r="H9" s="26"/>
      <c r="I9" s="26"/>
      <c r="J9" s="26"/>
      <c r="K9" s="26"/>
      <c r="L9" s="5"/>
    </row>
    <row r="10" spans="1:15" ht="26">
      <c r="A10" s="32" t="s">
        <v>18</v>
      </c>
      <c r="B10" s="34">
        <v>-45000</v>
      </c>
      <c r="C10" s="26"/>
      <c r="D10" s="26"/>
      <c r="E10" s="26"/>
      <c r="F10" s="26"/>
      <c r="G10" s="26"/>
      <c r="H10" s="26"/>
      <c r="I10" s="26"/>
      <c r="J10" s="26"/>
      <c r="K10" s="26"/>
      <c r="L10" s="5"/>
    </row>
    <row r="11" spans="1:15" ht="26">
      <c r="A11" s="14" t="s">
        <v>19</v>
      </c>
      <c r="B11" s="25"/>
      <c r="C11" s="26">
        <f>50000*10</f>
        <v>500000</v>
      </c>
      <c r="D11" s="26">
        <f t="shared" ref="D11:K11" si="1">50000*10</f>
        <v>500000</v>
      </c>
      <c r="E11" s="26">
        <f t="shared" si="1"/>
        <v>500000</v>
      </c>
      <c r="F11" s="26">
        <f t="shared" si="1"/>
        <v>500000</v>
      </c>
      <c r="G11" s="26">
        <f t="shared" si="1"/>
        <v>500000</v>
      </c>
      <c r="H11" s="26">
        <f t="shared" si="1"/>
        <v>500000</v>
      </c>
      <c r="I11" s="26">
        <f t="shared" si="1"/>
        <v>500000</v>
      </c>
      <c r="J11" s="26">
        <f t="shared" si="1"/>
        <v>500000</v>
      </c>
      <c r="K11" s="26">
        <f t="shared" si="1"/>
        <v>500000</v>
      </c>
      <c r="L11" s="5"/>
    </row>
    <row r="12" spans="1:15" ht="26">
      <c r="A12" s="6" t="s">
        <v>20</v>
      </c>
      <c r="B12" s="26"/>
      <c r="C12" s="26">
        <f>-15000*10</f>
        <v>-150000</v>
      </c>
      <c r="D12" s="26">
        <f t="shared" ref="D12:K12" si="2">-15000*10</f>
        <v>-150000</v>
      </c>
      <c r="E12" s="26">
        <f t="shared" si="2"/>
        <v>-150000</v>
      </c>
      <c r="F12" s="26">
        <f t="shared" si="2"/>
        <v>-150000</v>
      </c>
      <c r="G12" s="26">
        <f t="shared" si="2"/>
        <v>-150000</v>
      </c>
      <c r="H12" s="26">
        <f t="shared" si="2"/>
        <v>-150000</v>
      </c>
      <c r="I12" s="26">
        <f t="shared" si="2"/>
        <v>-150000</v>
      </c>
      <c r="J12" s="26">
        <f t="shared" si="2"/>
        <v>-150000</v>
      </c>
      <c r="K12" s="26">
        <f t="shared" si="2"/>
        <v>-150000</v>
      </c>
      <c r="L12" s="5"/>
    </row>
    <row r="13" spans="1:15" ht="26">
      <c r="A13" s="6" t="s">
        <v>21</v>
      </c>
      <c r="B13" s="26">
        <f>SUM(B9:B12)</f>
        <v>-2045000</v>
      </c>
      <c r="C13" s="26">
        <f t="shared" ref="C13:K13" si="3">SUM(C9:C12)</f>
        <v>350000</v>
      </c>
      <c r="D13" s="26">
        <f t="shared" si="3"/>
        <v>350000</v>
      </c>
      <c r="E13" s="26">
        <f t="shared" si="3"/>
        <v>350000</v>
      </c>
      <c r="F13" s="26">
        <f t="shared" si="3"/>
        <v>350000</v>
      </c>
      <c r="G13" s="26">
        <f t="shared" si="3"/>
        <v>350000</v>
      </c>
      <c r="H13" s="26">
        <f t="shared" si="3"/>
        <v>350000</v>
      </c>
      <c r="I13" s="26">
        <f t="shared" si="3"/>
        <v>350000</v>
      </c>
      <c r="J13" s="26">
        <f t="shared" si="3"/>
        <v>350000</v>
      </c>
      <c r="K13" s="26">
        <f t="shared" si="3"/>
        <v>350000</v>
      </c>
      <c r="L13" s="5"/>
      <c r="M13" s="17"/>
    </row>
    <row r="14" spans="1:15" ht="26">
      <c r="A14" s="40" t="s">
        <v>8</v>
      </c>
      <c r="B14" s="35">
        <f>NPV(B6,C13:K13)+B13</f>
        <v>-29341.664303697878</v>
      </c>
      <c r="C14" s="26"/>
      <c r="D14" s="26"/>
      <c r="E14" s="26"/>
      <c r="F14" s="26"/>
      <c r="G14" s="26"/>
      <c r="H14" s="26"/>
      <c r="I14" s="26"/>
      <c r="J14" s="26"/>
      <c r="K14" s="26"/>
      <c r="L14" s="5"/>
    </row>
    <row r="15" spans="1:15" ht="26">
      <c r="A15" s="6"/>
      <c r="C15" s="26"/>
      <c r="D15" s="26"/>
      <c r="E15" s="26"/>
      <c r="F15" s="26"/>
      <c r="G15" s="26"/>
      <c r="H15" s="26"/>
      <c r="I15" s="26"/>
      <c r="J15" s="26"/>
      <c r="K15" s="26"/>
      <c r="L15" s="5"/>
    </row>
    <row r="16" spans="1:15" ht="26">
      <c r="A16" s="6"/>
      <c r="B16" s="26" t="s">
        <v>44</v>
      </c>
      <c r="C16" s="26"/>
      <c r="D16" s="26"/>
      <c r="E16" s="26"/>
      <c r="F16" s="26"/>
      <c r="G16" s="26"/>
      <c r="H16" s="26"/>
      <c r="I16" s="26"/>
      <c r="J16" s="26"/>
      <c r="K16" s="26"/>
      <c r="L16" s="5"/>
    </row>
    <row r="17" spans="1:1" ht="24">
      <c r="A17" s="6"/>
    </row>
    <row r="18" spans="1:1" ht="24">
      <c r="A18" s="6"/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2A62-E862-7D41-9F93-52DEEDBFFF84}">
  <dimension ref="A1:O27"/>
  <sheetViews>
    <sheetView workbookViewId="0">
      <selection activeCell="E15" sqref="E15"/>
    </sheetView>
  </sheetViews>
  <sheetFormatPr baseColWidth="10" defaultRowHeight="16"/>
  <cols>
    <col min="1" max="1" width="23.6640625" style="2" customWidth="1"/>
    <col min="2" max="2" width="19.1640625" style="2" bestFit="1" customWidth="1"/>
    <col min="3" max="3" width="17.33203125" style="2" bestFit="1" customWidth="1"/>
    <col min="4" max="4" width="27" style="2" customWidth="1"/>
    <col min="5" max="5" width="24.6640625" style="2" customWidth="1"/>
    <col min="6" max="16384" width="10.83203125" style="2"/>
  </cols>
  <sheetData>
    <row r="1" spans="1:15" ht="24">
      <c r="A1" s="1" t="s">
        <v>4</v>
      </c>
    </row>
    <row r="3" spans="1:15" ht="50" customHeight="1">
      <c r="A3" s="88" t="s">
        <v>14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5" spans="1:15" ht="19">
      <c r="A5" s="4" t="s">
        <v>15</v>
      </c>
      <c r="D5" s="8"/>
      <c r="F5" s="36"/>
    </row>
    <row r="6" spans="1:15" ht="48">
      <c r="A6" s="63" t="s">
        <v>9</v>
      </c>
      <c r="B6" s="64" t="s">
        <v>10</v>
      </c>
      <c r="C6" s="64" t="s">
        <v>11</v>
      </c>
      <c r="D6" s="1"/>
      <c r="F6" s="36"/>
    </row>
    <row r="7" spans="1:15" ht="23">
      <c r="A7" s="65">
        <v>0</v>
      </c>
      <c r="B7" s="66">
        <v>-100000</v>
      </c>
      <c r="C7" s="66">
        <f>B7</f>
        <v>-100000</v>
      </c>
      <c r="D7" s="8"/>
      <c r="E7" s="8"/>
      <c r="F7" s="36"/>
    </row>
    <row r="8" spans="1:15" ht="24">
      <c r="A8" s="65">
        <v>1</v>
      </c>
      <c r="B8" s="66">
        <v>-20000</v>
      </c>
      <c r="C8" s="66">
        <f>C7+B8</f>
        <v>-120000</v>
      </c>
      <c r="D8" s="13"/>
      <c r="E8" s="23"/>
      <c r="F8" s="36"/>
    </row>
    <row r="9" spans="1:15" ht="24">
      <c r="A9" s="65">
        <v>2</v>
      </c>
      <c r="B9" s="66">
        <v>20000</v>
      </c>
      <c r="C9" s="66">
        <f>C8+B9</f>
        <v>-100000</v>
      </c>
      <c r="D9" s="7"/>
      <c r="E9" s="21"/>
      <c r="F9" s="36"/>
    </row>
    <row r="10" spans="1:15" ht="24">
      <c r="A10" s="65">
        <v>3</v>
      </c>
      <c r="B10" s="66">
        <v>20000</v>
      </c>
      <c r="C10" s="66">
        <f t="shared" ref="C10:C15" si="0">C9+B10</f>
        <v>-80000</v>
      </c>
      <c r="D10" s="6"/>
      <c r="F10" s="36"/>
    </row>
    <row r="11" spans="1:15" ht="24">
      <c r="A11" s="67">
        <v>4</v>
      </c>
      <c r="B11" s="68">
        <v>60000</v>
      </c>
      <c r="C11" s="68">
        <f t="shared" si="0"/>
        <v>-20000</v>
      </c>
      <c r="D11" s="1"/>
      <c r="F11" s="36"/>
    </row>
    <row r="12" spans="1:15" ht="26">
      <c r="A12" s="65">
        <v>5</v>
      </c>
      <c r="B12" s="66">
        <v>8000</v>
      </c>
      <c r="C12" s="66">
        <f t="shared" si="0"/>
        <v>-12000</v>
      </c>
      <c r="D12" s="5"/>
      <c r="E12" s="8" t="s">
        <v>58</v>
      </c>
      <c r="F12" s="36"/>
    </row>
    <row r="13" spans="1:15" ht="26">
      <c r="A13" s="65">
        <v>6</v>
      </c>
      <c r="B13" s="66">
        <v>15000</v>
      </c>
      <c r="C13" s="66">
        <f t="shared" si="0"/>
        <v>3000</v>
      </c>
      <c r="D13" s="1" t="s">
        <v>12</v>
      </c>
      <c r="E13" s="9">
        <f>A13-C12/B13</f>
        <v>6.8</v>
      </c>
      <c r="F13" s="46" t="s">
        <v>55</v>
      </c>
    </row>
    <row r="14" spans="1:15" ht="26">
      <c r="A14" s="65">
        <v>7</v>
      </c>
      <c r="B14" s="66">
        <v>7000</v>
      </c>
      <c r="C14" s="66">
        <f t="shared" si="0"/>
        <v>10000</v>
      </c>
      <c r="D14" s="6"/>
      <c r="E14" s="9">
        <f>0.8*12</f>
        <v>9.6000000000000014</v>
      </c>
      <c r="F14" s="46" t="s">
        <v>56</v>
      </c>
    </row>
    <row r="15" spans="1:15" ht="26">
      <c r="A15" s="65">
        <v>8</v>
      </c>
      <c r="B15" s="66">
        <v>10000</v>
      </c>
      <c r="C15" s="66">
        <f t="shared" si="0"/>
        <v>20000</v>
      </c>
      <c r="D15" s="6"/>
      <c r="E15" s="26">
        <f>0.6*30</f>
        <v>18</v>
      </c>
      <c r="F15" s="46" t="s">
        <v>57</v>
      </c>
    </row>
    <row r="16" spans="1:15" ht="26">
      <c r="A16" s="69"/>
      <c r="B16" s="70"/>
      <c r="C16" s="70"/>
      <c r="D16" s="6"/>
      <c r="E16" s="9"/>
      <c r="F16" s="36"/>
    </row>
    <row r="17" spans="1:6" ht="26">
      <c r="A17" s="24" t="s">
        <v>13</v>
      </c>
      <c r="B17" s="12"/>
      <c r="D17" s="6"/>
      <c r="E17" s="9"/>
      <c r="F17" s="36"/>
    </row>
    <row r="18" spans="1:6" ht="48">
      <c r="A18" s="63" t="s">
        <v>9</v>
      </c>
      <c r="B18" s="64" t="s">
        <v>10</v>
      </c>
      <c r="C18" s="64" t="s">
        <v>16</v>
      </c>
      <c r="D18" s="64" t="s">
        <v>11</v>
      </c>
      <c r="F18" s="36"/>
    </row>
    <row r="19" spans="1:6" ht="23">
      <c r="A19" s="65">
        <v>0</v>
      </c>
      <c r="B19" s="66">
        <v>-100000</v>
      </c>
      <c r="C19" s="66">
        <f>B19</f>
        <v>-100000</v>
      </c>
      <c r="D19" s="66">
        <f>C19</f>
        <v>-100000</v>
      </c>
      <c r="F19" s="36"/>
    </row>
    <row r="20" spans="1:6" ht="24">
      <c r="A20" s="71">
        <v>1</v>
      </c>
      <c r="B20" s="72">
        <v>-20000</v>
      </c>
      <c r="C20" s="72">
        <f>PV(10%,A20,,-B20)</f>
        <v>-18181.81818181818</v>
      </c>
      <c r="D20" s="72">
        <f>D19+C20</f>
        <v>-118181.81818181818</v>
      </c>
      <c r="E20" s="10"/>
      <c r="F20" s="36"/>
    </row>
    <row r="21" spans="1:6" ht="23">
      <c r="A21" s="71">
        <v>2</v>
      </c>
      <c r="B21" s="72">
        <v>20000</v>
      </c>
      <c r="C21" s="72">
        <f>PV(10%,A21,,-B21)</f>
        <v>16528.925619834707</v>
      </c>
      <c r="D21" s="72">
        <f>D20+C21</f>
        <v>-101652.89256198346</v>
      </c>
      <c r="F21" s="36"/>
    </row>
    <row r="22" spans="1:6" ht="23">
      <c r="A22" s="71">
        <v>3</v>
      </c>
      <c r="B22" s="72">
        <v>20000</v>
      </c>
      <c r="C22" s="72">
        <f t="shared" ref="C22:C27" si="1">PV(10%,A22,,-B22)</f>
        <v>15026.296018031551</v>
      </c>
      <c r="D22" s="72">
        <f t="shared" ref="D22:D27" si="2">D21+C22</f>
        <v>-86626.596543951906</v>
      </c>
    </row>
    <row r="23" spans="1:6" ht="23">
      <c r="A23" s="67">
        <v>4</v>
      </c>
      <c r="B23" s="68">
        <v>60000</v>
      </c>
      <c r="C23" s="68">
        <f>PV(10%,A23,,-B23)</f>
        <v>40980.807321904227</v>
      </c>
      <c r="D23" s="68">
        <f t="shared" si="2"/>
        <v>-45645.789222047679</v>
      </c>
    </row>
    <row r="24" spans="1:6" ht="23">
      <c r="A24" s="67">
        <v>5</v>
      </c>
      <c r="B24" s="68">
        <v>8000</v>
      </c>
      <c r="C24" s="68">
        <f t="shared" si="1"/>
        <v>4967.3705844732394</v>
      </c>
      <c r="D24" s="68">
        <f t="shared" si="2"/>
        <v>-40678.418637574439</v>
      </c>
      <c r="E24" s="62"/>
    </row>
    <row r="25" spans="1:6" ht="23">
      <c r="A25" s="67">
        <v>6</v>
      </c>
      <c r="B25" s="68">
        <v>15000</v>
      </c>
      <c r="C25" s="68">
        <f t="shared" si="1"/>
        <v>8467.108950806658</v>
      </c>
      <c r="D25" s="68">
        <f t="shared" si="2"/>
        <v>-32211.309686767781</v>
      </c>
    </row>
    <row r="26" spans="1:6" ht="23">
      <c r="A26" s="67">
        <v>7</v>
      </c>
      <c r="B26" s="68">
        <v>7000</v>
      </c>
      <c r="C26" s="68">
        <f t="shared" si="1"/>
        <v>3592.1068276149449</v>
      </c>
      <c r="D26" s="68">
        <f t="shared" si="2"/>
        <v>-28619.202859152836</v>
      </c>
    </row>
    <row r="27" spans="1:6" ht="23">
      <c r="A27" s="67">
        <v>8</v>
      </c>
      <c r="B27" s="68">
        <v>10000</v>
      </c>
      <c r="C27" s="68">
        <f t="shared" si="1"/>
        <v>4665.0738020973313</v>
      </c>
      <c r="D27" s="68">
        <f t="shared" si="2"/>
        <v>-23954.129057055507</v>
      </c>
      <c r="E27" s="4" t="s">
        <v>45</v>
      </c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6383-DDC3-ED4B-88D5-9D3F7291E1DF}">
  <dimension ref="A1:O26"/>
  <sheetViews>
    <sheetView topLeftCell="A3" workbookViewId="0">
      <selection activeCell="A18" sqref="A18"/>
    </sheetView>
  </sheetViews>
  <sheetFormatPr baseColWidth="10" defaultRowHeight="16"/>
  <cols>
    <col min="1" max="1" width="23.6640625" style="2" customWidth="1"/>
    <col min="2" max="2" width="19.1640625" style="2" bestFit="1" customWidth="1"/>
    <col min="3" max="3" width="16.33203125" style="2" customWidth="1"/>
    <col min="4" max="4" width="27" style="2" customWidth="1"/>
    <col min="5" max="5" width="24.33203125" style="2" customWidth="1"/>
    <col min="6" max="6" width="24.6640625" style="2" customWidth="1"/>
    <col min="7" max="16384" width="10.83203125" style="2"/>
  </cols>
  <sheetData>
    <row r="1" spans="1:15" ht="24">
      <c r="A1" s="1" t="s">
        <v>5</v>
      </c>
    </row>
    <row r="3" spans="1:15" ht="50" customHeight="1">
      <c r="A3" s="88" t="s">
        <v>46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5" spans="1:15" ht="21">
      <c r="A5" s="81"/>
      <c r="B5" s="82"/>
      <c r="C5" s="83"/>
      <c r="D5" s="89" t="s">
        <v>16</v>
      </c>
      <c r="E5" s="91"/>
      <c r="F5" s="97" t="s">
        <v>53</v>
      </c>
    </row>
    <row r="6" spans="1:15" ht="43" thickBot="1">
      <c r="A6" s="77" t="s">
        <v>47</v>
      </c>
      <c r="B6" s="77" t="s">
        <v>48</v>
      </c>
      <c r="C6" s="77" t="s">
        <v>49</v>
      </c>
      <c r="D6" s="78" t="s">
        <v>48</v>
      </c>
      <c r="E6" s="92" t="s">
        <v>49</v>
      </c>
      <c r="F6" s="99" t="s">
        <v>59</v>
      </c>
      <c r="G6" s="90"/>
    </row>
    <row r="7" spans="1:15" ht="21" thickTop="1">
      <c r="A7" s="77">
        <v>0</v>
      </c>
      <c r="B7" s="77">
        <v>-500</v>
      </c>
      <c r="C7" s="77">
        <v>-400</v>
      </c>
      <c r="D7" s="77">
        <v>-500</v>
      </c>
      <c r="E7" s="93">
        <v>-400</v>
      </c>
      <c r="F7" s="99">
        <f>B7-C7</f>
        <v>-100</v>
      </c>
      <c r="G7" s="90"/>
    </row>
    <row r="8" spans="1:15" ht="26">
      <c r="A8" s="73">
        <v>1</v>
      </c>
      <c r="B8" s="73">
        <v>350</v>
      </c>
      <c r="C8" s="73">
        <v>300</v>
      </c>
      <c r="D8" s="84">
        <f t="shared" ref="D8:D10" si="0">PV($B$15,A8,,-B8)</f>
        <v>312.49999999999994</v>
      </c>
      <c r="E8" s="94">
        <f>PV($C$15,A8,,-C8)</f>
        <v>267.85714285714283</v>
      </c>
      <c r="F8" s="99">
        <f t="shared" ref="F8:F11" si="1">B8-C8</f>
        <v>50</v>
      </c>
      <c r="G8" s="90"/>
    </row>
    <row r="9" spans="1:15" ht="26">
      <c r="A9" s="73">
        <v>2</v>
      </c>
      <c r="B9" s="73">
        <v>200</v>
      </c>
      <c r="C9" s="73">
        <v>180</v>
      </c>
      <c r="D9" s="84">
        <f t="shared" si="0"/>
        <v>159.43877551020407</v>
      </c>
      <c r="E9" s="94">
        <f t="shared" ref="E9:E11" si="2">PV($C$15,A9,,-C9)</f>
        <v>143.49489795918365</v>
      </c>
      <c r="F9" s="99">
        <f t="shared" si="1"/>
        <v>20</v>
      </c>
      <c r="G9" s="90"/>
    </row>
    <row r="10" spans="1:15" ht="26">
      <c r="A10" s="73">
        <v>3</v>
      </c>
      <c r="B10" s="73">
        <v>100</v>
      </c>
      <c r="C10" s="73">
        <v>50</v>
      </c>
      <c r="D10" s="84">
        <f t="shared" si="0"/>
        <v>71.178024781341094</v>
      </c>
      <c r="E10" s="94">
        <f t="shared" si="2"/>
        <v>35.589012390670547</v>
      </c>
      <c r="F10" s="99">
        <f t="shared" si="1"/>
        <v>50</v>
      </c>
      <c r="G10" s="90"/>
    </row>
    <row r="11" spans="1:15" ht="26">
      <c r="A11" s="73">
        <v>4</v>
      </c>
      <c r="B11" s="73">
        <v>50</v>
      </c>
      <c r="C11" s="73">
        <v>30</v>
      </c>
      <c r="D11" s="84">
        <f>PV($B$15,A11,,-B11)</f>
        <v>31.775903920241557</v>
      </c>
      <c r="E11" s="94">
        <f t="shared" si="2"/>
        <v>19.065542352144934</v>
      </c>
      <c r="F11" s="99">
        <f t="shared" si="1"/>
        <v>20</v>
      </c>
      <c r="G11" s="90"/>
    </row>
    <row r="12" spans="1:15" ht="26">
      <c r="A12" s="73" t="s">
        <v>50</v>
      </c>
      <c r="B12" s="85">
        <f>IRR(B7:B11)</f>
        <v>0.21834649926725147</v>
      </c>
      <c r="C12" s="85">
        <f>IRR(C7:C11)</f>
        <v>0.23575052376571715</v>
      </c>
      <c r="D12" s="76"/>
      <c r="E12" s="95"/>
      <c r="F12" s="100">
        <f>IRR(F7:F11)</f>
        <v>0.1657419724976561</v>
      </c>
      <c r="G12" s="90"/>
    </row>
    <row r="13" spans="1:15" ht="26">
      <c r="A13" s="73" t="s">
        <v>8</v>
      </c>
      <c r="B13" s="86">
        <f>NPV(B15,B8:B11)+B7</f>
        <v>74.892704211786622</v>
      </c>
      <c r="C13" s="86">
        <f>NPV(C15,C8:C11)+C7</f>
        <v>66.006595559141886</v>
      </c>
      <c r="D13" s="74"/>
      <c r="E13" s="95"/>
      <c r="F13" s="101">
        <f>NPV(B15,F8:F11)+F7</f>
        <v>8.8861086526447224</v>
      </c>
      <c r="G13" s="90"/>
      <c r="I13" s="17"/>
    </row>
    <row r="14" spans="1:15" ht="26">
      <c r="A14" s="73" t="s">
        <v>51</v>
      </c>
      <c r="B14" s="75"/>
      <c r="C14" s="75"/>
      <c r="D14" s="87">
        <f>SUM(D8:D11)/-D7</f>
        <v>1.1497854084235735</v>
      </c>
      <c r="E14" s="96">
        <f>SUM(E8:E11)/-E7</f>
        <v>1.1650164888978549</v>
      </c>
      <c r="F14" s="98"/>
      <c r="G14" s="90"/>
      <c r="I14" s="17"/>
    </row>
    <row r="15" spans="1:15" ht="21">
      <c r="A15" s="79" t="s">
        <v>52</v>
      </c>
      <c r="B15" s="80">
        <v>0.12</v>
      </c>
      <c r="C15" s="80">
        <v>0.12</v>
      </c>
      <c r="I15" s="17"/>
    </row>
    <row r="16" spans="1:15" ht="26">
      <c r="A16" s="11"/>
      <c r="B16" s="16"/>
      <c r="I16" s="17"/>
    </row>
    <row r="17" spans="1:11" ht="55" customHeight="1">
      <c r="A17" s="102" t="s">
        <v>60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24">
      <c r="A18" s="6"/>
      <c r="B18" s="16"/>
      <c r="I18" s="17"/>
    </row>
    <row r="19" spans="1:11" ht="21">
      <c r="B19" s="16"/>
      <c r="I19" s="17"/>
    </row>
    <row r="20" spans="1:11" ht="21">
      <c r="B20" s="16"/>
      <c r="I20" s="17"/>
    </row>
    <row r="21" spans="1:11" ht="21">
      <c r="B21" s="16"/>
      <c r="I21" s="17"/>
    </row>
    <row r="22" spans="1:11" ht="21">
      <c r="B22" s="16"/>
      <c r="I22" s="17"/>
    </row>
    <row r="23" spans="1:11" ht="21">
      <c r="B23" s="16"/>
    </row>
    <row r="24" spans="1:11" ht="21">
      <c r="B24" s="16"/>
    </row>
    <row r="25" spans="1:11" ht="21">
      <c r="B25" s="16"/>
    </row>
    <row r="26" spans="1:11" ht="21">
      <c r="B26" s="16"/>
    </row>
  </sheetData>
  <mergeCells count="3">
    <mergeCell ref="A3:J3"/>
    <mergeCell ref="D5:E5"/>
    <mergeCell ref="A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B924-2561-BA4E-BA26-96C956E38812}">
  <dimension ref="A1:O16"/>
  <sheetViews>
    <sheetView workbookViewId="0">
      <selection activeCell="A14" sqref="A14"/>
    </sheetView>
  </sheetViews>
  <sheetFormatPr baseColWidth="10" defaultRowHeight="16"/>
  <cols>
    <col min="1" max="1" width="33.33203125" style="2" customWidth="1"/>
    <col min="2" max="2" width="20.33203125" style="2" bestFit="1" customWidth="1"/>
    <col min="3" max="11" width="16.6640625" style="2" bestFit="1" customWidth="1"/>
    <col min="12" max="12" width="14.83203125" style="2" bestFit="1" customWidth="1"/>
    <col min="13" max="13" width="13.5" style="2" bestFit="1" customWidth="1"/>
    <col min="14" max="16384" width="10.83203125" style="2"/>
  </cols>
  <sheetData>
    <row r="1" spans="1:15" ht="24">
      <c r="A1" s="1" t="s">
        <v>6</v>
      </c>
    </row>
    <row r="3" spans="1:15" ht="96" customHeight="1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4" spans="1:15" ht="21">
      <c r="A4" s="29"/>
    </row>
    <row r="5" spans="1:15" ht="21">
      <c r="A5" s="29" t="s">
        <v>31</v>
      </c>
      <c r="D5" s="8"/>
    </row>
    <row r="6" spans="1:15" ht="26">
      <c r="A6" s="37" t="s">
        <v>7</v>
      </c>
      <c r="B6" s="22">
        <v>0.1</v>
      </c>
      <c r="C6" s="5"/>
      <c r="D6" s="1"/>
    </row>
    <row r="7" spans="1:15" s="27" customFormat="1" ht="24">
      <c r="A7" s="1"/>
      <c r="D7" s="28"/>
    </row>
    <row r="8" spans="1:15" s="29" customFormat="1" ht="25" thickBot="1">
      <c r="A8" s="1"/>
      <c r="B8" s="30">
        <v>0</v>
      </c>
      <c r="C8" s="31">
        <f>B8+1</f>
        <v>1</v>
      </c>
      <c r="D8" s="31">
        <f>C8+1</f>
        <v>2</v>
      </c>
      <c r="E8" s="31">
        <f t="shared" ref="E8:L8" si="0">D8+1</f>
        <v>3</v>
      </c>
      <c r="F8" s="31">
        <f t="shared" si="0"/>
        <v>4</v>
      </c>
      <c r="G8" s="31">
        <f t="shared" si="0"/>
        <v>5</v>
      </c>
      <c r="H8" s="31">
        <f t="shared" si="0"/>
        <v>6</v>
      </c>
      <c r="I8" s="31">
        <f t="shared" si="0"/>
        <v>7</v>
      </c>
      <c r="J8" s="31">
        <f t="shared" si="0"/>
        <v>8</v>
      </c>
      <c r="K8" s="31">
        <f t="shared" si="0"/>
        <v>9</v>
      </c>
      <c r="L8" s="31">
        <f t="shared" si="0"/>
        <v>10</v>
      </c>
    </row>
    <row r="9" spans="1:15" ht="27" thickTop="1">
      <c r="A9" s="6" t="s">
        <v>17</v>
      </c>
      <c r="B9" s="25">
        <v>-150000</v>
      </c>
      <c r="C9" s="25"/>
      <c r="D9" s="26"/>
      <c r="E9" s="26"/>
      <c r="F9" s="26"/>
      <c r="G9" s="26"/>
      <c r="H9" s="26"/>
      <c r="I9" s="26"/>
      <c r="J9" s="26"/>
      <c r="K9" s="26"/>
      <c r="L9" s="5"/>
    </row>
    <row r="10" spans="1:15" ht="26">
      <c r="A10" s="32" t="s">
        <v>28</v>
      </c>
      <c r="B10" s="34"/>
      <c r="C10" s="26">
        <v>25000</v>
      </c>
      <c r="D10" s="26">
        <v>25000</v>
      </c>
      <c r="E10" s="26">
        <v>25000</v>
      </c>
      <c r="F10" s="26">
        <v>25000</v>
      </c>
      <c r="G10" s="26">
        <v>25000</v>
      </c>
      <c r="H10" s="26">
        <v>25000</v>
      </c>
      <c r="I10" s="26">
        <v>25000</v>
      </c>
      <c r="J10" s="26">
        <v>25000</v>
      </c>
      <c r="K10" s="26">
        <v>25000</v>
      </c>
      <c r="L10" s="26">
        <v>25000</v>
      </c>
    </row>
    <row r="11" spans="1:15" ht="26">
      <c r="A11" s="32" t="s">
        <v>27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>
        <v>20000</v>
      </c>
    </row>
    <row r="12" spans="1:15" ht="26">
      <c r="A12" s="6" t="s">
        <v>21</v>
      </c>
      <c r="B12" s="26">
        <f>SUM(B9:B11)</f>
        <v>-150000</v>
      </c>
      <c r="C12" s="26">
        <f t="shared" ref="C12:F12" si="1">SUM(C9:C11)</f>
        <v>25000</v>
      </c>
      <c r="D12" s="26">
        <f t="shared" si="1"/>
        <v>25000</v>
      </c>
      <c r="E12" s="26">
        <f t="shared" si="1"/>
        <v>25000</v>
      </c>
      <c r="F12" s="26">
        <f t="shared" si="1"/>
        <v>25000</v>
      </c>
      <c r="G12" s="26">
        <f t="shared" ref="G12" si="2">SUM(G9:G11)</f>
        <v>25000</v>
      </c>
      <c r="H12" s="26">
        <f t="shared" ref="H12" si="3">SUM(H9:H11)</f>
        <v>25000</v>
      </c>
      <c r="I12" s="26">
        <f t="shared" ref="I12" si="4">SUM(I9:I11)</f>
        <v>25000</v>
      </c>
      <c r="J12" s="26">
        <f t="shared" ref="J12" si="5">SUM(J9:J11)</f>
        <v>25000</v>
      </c>
      <c r="K12" s="26">
        <f t="shared" ref="K12" si="6">SUM(K9:K11)</f>
        <v>25000</v>
      </c>
      <c r="L12" s="26">
        <f t="shared" ref="L12" si="7">SUM(L9:L11)</f>
        <v>45000</v>
      </c>
    </row>
    <row r="13" spans="1:15" ht="26">
      <c r="A13" s="18" t="s">
        <v>8</v>
      </c>
      <c r="B13" s="25">
        <f>NPV(B6,C12:L12)+B12</f>
        <v>11325.043431207596</v>
      </c>
      <c r="C13" s="26"/>
      <c r="D13" s="26"/>
      <c r="E13" s="26"/>
      <c r="F13" s="26"/>
      <c r="G13" s="26"/>
      <c r="H13" s="26"/>
      <c r="I13" s="26"/>
      <c r="J13" s="26"/>
      <c r="K13" s="26"/>
      <c r="L13" s="5"/>
      <c r="M13" s="17"/>
    </row>
    <row r="14" spans="1:15" ht="26">
      <c r="A14" s="29" t="s">
        <v>29</v>
      </c>
      <c r="B14" s="35"/>
      <c r="C14" s="26"/>
      <c r="D14" s="26"/>
      <c r="E14" s="26"/>
      <c r="F14" s="26"/>
      <c r="G14" s="26"/>
      <c r="H14" s="26"/>
      <c r="I14" s="26"/>
      <c r="J14" s="26"/>
      <c r="K14" s="26"/>
      <c r="L14" s="5"/>
    </row>
    <row r="15" spans="1:15" ht="26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5"/>
    </row>
    <row r="16" spans="1:15" ht="26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5"/>
    </row>
  </sheetData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0726-41FE-1C48-BC53-907F40D5847E}">
  <dimension ref="A1:O16"/>
  <sheetViews>
    <sheetView workbookViewId="0">
      <selection activeCell="B14" sqref="B14"/>
    </sheetView>
  </sheetViews>
  <sheetFormatPr baseColWidth="10" defaultRowHeight="16"/>
  <cols>
    <col min="1" max="1" width="33.33203125" style="2" customWidth="1"/>
    <col min="2" max="2" width="20.33203125" style="2" bestFit="1" customWidth="1"/>
    <col min="3" max="11" width="16.6640625" style="2" bestFit="1" customWidth="1"/>
    <col min="12" max="12" width="14.83203125" style="2" bestFit="1" customWidth="1"/>
    <col min="13" max="13" width="13.5" style="2" bestFit="1" customWidth="1"/>
    <col min="14" max="16384" width="10.83203125" style="2"/>
  </cols>
  <sheetData>
    <row r="1" spans="1:15" ht="24">
      <c r="A1" s="1" t="s">
        <v>0</v>
      </c>
    </row>
    <row r="3" spans="1:15" ht="96" customHeight="1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4" spans="1:15" ht="21">
      <c r="A4" s="29"/>
    </row>
    <row r="5" spans="1:15" ht="21">
      <c r="A5" s="29" t="s">
        <v>31</v>
      </c>
      <c r="D5" s="8"/>
    </row>
    <row r="6" spans="1:15" ht="26">
      <c r="A6" s="37" t="s">
        <v>7</v>
      </c>
      <c r="B6" s="22">
        <v>0.12</v>
      </c>
      <c r="C6" s="5"/>
      <c r="D6" s="1"/>
    </row>
    <row r="7" spans="1:15" s="27" customFormat="1" ht="24">
      <c r="A7" s="1"/>
      <c r="D7" s="28"/>
    </row>
    <row r="8" spans="1:15" s="29" customFormat="1" ht="25" thickBot="1">
      <c r="A8" s="1"/>
      <c r="B8" s="30">
        <v>0</v>
      </c>
      <c r="C8" s="31">
        <f>B8+1</f>
        <v>1</v>
      </c>
      <c r="D8" s="31">
        <f>C8+1</f>
        <v>2</v>
      </c>
      <c r="E8" s="31">
        <f t="shared" ref="E8:L8" si="0">D8+1</f>
        <v>3</v>
      </c>
      <c r="F8" s="31">
        <f t="shared" si="0"/>
        <v>4</v>
      </c>
      <c r="G8" s="31">
        <f t="shared" si="0"/>
        <v>5</v>
      </c>
      <c r="H8" s="31">
        <f t="shared" si="0"/>
        <v>6</v>
      </c>
      <c r="I8" s="31">
        <f t="shared" si="0"/>
        <v>7</v>
      </c>
      <c r="J8" s="31">
        <f t="shared" si="0"/>
        <v>8</v>
      </c>
      <c r="K8" s="31">
        <f t="shared" si="0"/>
        <v>9</v>
      </c>
      <c r="L8" s="31">
        <f t="shared" si="0"/>
        <v>10</v>
      </c>
    </row>
    <row r="9" spans="1:15" ht="27" thickTop="1">
      <c r="A9" s="6" t="s">
        <v>17</v>
      </c>
      <c r="B9" s="25">
        <v>-30</v>
      </c>
      <c r="C9" s="25"/>
      <c r="D9" s="26"/>
      <c r="E9" s="26"/>
      <c r="F9" s="26"/>
      <c r="G9" s="26"/>
      <c r="H9" s="26"/>
      <c r="I9" s="26"/>
      <c r="J9" s="26"/>
      <c r="K9" s="26"/>
      <c r="L9" s="5"/>
    </row>
    <row r="10" spans="1:15" ht="26">
      <c r="A10" s="32" t="s">
        <v>33</v>
      </c>
      <c r="B10" s="34"/>
      <c r="C10" s="20">
        <v>5.5</v>
      </c>
      <c r="D10" s="20">
        <v>5.5</v>
      </c>
      <c r="E10" s="20">
        <v>5.5</v>
      </c>
      <c r="F10" s="20">
        <v>5.5</v>
      </c>
      <c r="G10" s="20">
        <v>5.5</v>
      </c>
      <c r="H10" s="20">
        <v>5.5</v>
      </c>
      <c r="I10" s="20">
        <v>5.5</v>
      </c>
      <c r="J10" s="20">
        <v>5.5</v>
      </c>
      <c r="K10" s="20">
        <v>5.5</v>
      </c>
      <c r="L10" s="20">
        <v>5.5</v>
      </c>
    </row>
    <row r="11" spans="1:15" ht="26">
      <c r="A11" s="32" t="s">
        <v>34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0">
        <v>0.9</v>
      </c>
    </row>
    <row r="12" spans="1:15" ht="26">
      <c r="A12" s="6" t="s">
        <v>21</v>
      </c>
      <c r="B12" s="26">
        <f>SUM(B9:B11)</f>
        <v>-30</v>
      </c>
      <c r="C12" s="26">
        <f t="shared" ref="C12:L12" si="1">SUM(C9:C11)</f>
        <v>5.5</v>
      </c>
      <c r="D12" s="26">
        <f t="shared" si="1"/>
        <v>5.5</v>
      </c>
      <c r="E12" s="26">
        <f t="shared" si="1"/>
        <v>5.5</v>
      </c>
      <c r="F12" s="26">
        <f t="shared" si="1"/>
        <v>5.5</v>
      </c>
      <c r="G12" s="26">
        <f t="shared" si="1"/>
        <v>5.5</v>
      </c>
      <c r="H12" s="26">
        <f t="shared" si="1"/>
        <v>5.5</v>
      </c>
      <c r="I12" s="26">
        <f t="shared" si="1"/>
        <v>5.5</v>
      </c>
      <c r="J12" s="26">
        <f t="shared" si="1"/>
        <v>5.5</v>
      </c>
      <c r="K12" s="26">
        <f t="shared" si="1"/>
        <v>5.5</v>
      </c>
      <c r="L12" s="26">
        <f t="shared" si="1"/>
        <v>6.4</v>
      </c>
    </row>
    <row r="13" spans="1:15" ht="26">
      <c r="A13" s="18" t="s">
        <v>8</v>
      </c>
      <c r="B13" s="33">
        <f>NPV(B6,C12:L12)+B12</f>
        <v>1.3660025691913695</v>
      </c>
      <c r="C13" s="26">
        <f>B13*1000000</f>
        <v>1366002.5691913695</v>
      </c>
      <c r="D13" s="26"/>
      <c r="E13" s="26"/>
      <c r="F13" s="26"/>
      <c r="G13" s="26"/>
      <c r="H13" s="26"/>
      <c r="I13" s="26"/>
      <c r="J13" s="26"/>
      <c r="K13" s="26"/>
      <c r="L13" s="5"/>
      <c r="M13" s="17"/>
    </row>
    <row r="14" spans="1:15" ht="26">
      <c r="A14" s="29" t="s">
        <v>29</v>
      </c>
      <c r="B14" s="35"/>
      <c r="C14" s="26"/>
      <c r="D14" s="26"/>
      <c r="E14" s="26"/>
      <c r="F14" s="26"/>
      <c r="G14" s="26"/>
      <c r="H14" s="26"/>
      <c r="I14" s="26"/>
      <c r="J14" s="26"/>
      <c r="K14" s="26"/>
      <c r="L14" s="5"/>
    </row>
    <row r="15" spans="1:15" ht="26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5"/>
    </row>
    <row r="16" spans="1:15" ht="26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5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5394-C358-5949-A54D-9408AC535D68}">
  <dimension ref="A1:O30"/>
  <sheetViews>
    <sheetView topLeftCell="A4" workbookViewId="0">
      <selection activeCell="H22" sqref="H22:H23"/>
    </sheetView>
  </sheetViews>
  <sheetFormatPr baseColWidth="10" defaultRowHeight="16"/>
  <cols>
    <col min="1" max="1" width="36.83203125" style="2" customWidth="1"/>
    <col min="2" max="2" width="24" style="2" customWidth="1"/>
    <col min="3" max="7" width="16.6640625" style="2" bestFit="1" customWidth="1"/>
    <col min="8" max="8" width="27.6640625" style="2" customWidth="1"/>
    <col min="9" max="9" width="21.83203125" style="2" customWidth="1"/>
    <col min="10" max="11" width="16.6640625" style="2" bestFit="1" customWidth="1"/>
    <col min="12" max="12" width="5" style="2" customWidth="1"/>
    <col min="13" max="13" width="13.5" style="2" bestFit="1" customWidth="1"/>
    <col min="14" max="16384" width="10.83203125" style="2"/>
  </cols>
  <sheetData>
    <row r="1" spans="1:15" ht="24">
      <c r="A1" s="1" t="s">
        <v>35</v>
      </c>
    </row>
    <row r="3" spans="1:15" ht="96" customHeight="1">
      <c r="A3" s="88" t="s">
        <v>43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3"/>
      <c r="M3" s="3"/>
      <c r="N3" s="3"/>
      <c r="O3" s="3"/>
    </row>
    <row r="4" spans="1:15" ht="21">
      <c r="A4" s="29"/>
    </row>
    <row r="5" spans="1:15" ht="21">
      <c r="A5" s="59" t="s">
        <v>7</v>
      </c>
      <c r="B5" s="60">
        <v>0.15</v>
      </c>
    </row>
    <row r="6" spans="1:15" ht="27" thickBot="1">
      <c r="A6" s="6"/>
      <c r="B6" s="30">
        <v>0</v>
      </c>
      <c r="C6" s="31">
        <f>B6+1</f>
        <v>1</v>
      </c>
      <c r="D6" s="31">
        <f>C6+1</f>
        <v>2</v>
      </c>
      <c r="E6" s="31">
        <f t="shared" ref="E6:G6" si="0">D6+1</f>
        <v>3</v>
      </c>
      <c r="F6" s="31">
        <f t="shared" si="0"/>
        <v>4</v>
      </c>
      <c r="G6" s="31">
        <f t="shared" si="0"/>
        <v>5</v>
      </c>
      <c r="H6" s="57" t="s">
        <v>8</v>
      </c>
      <c r="I6" s="26"/>
      <c r="J6" s="26"/>
      <c r="K6" s="26"/>
      <c r="L6" s="5"/>
    </row>
    <row r="7" spans="1:15" ht="25" thickTop="1">
      <c r="A7" s="14" t="s">
        <v>36</v>
      </c>
      <c r="B7" s="14">
        <v>-600</v>
      </c>
      <c r="C7" s="14">
        <v>200</v>
      </c>
      <c r="D7" s="14">
        <v>300</v>
      </c>
      <c r="E7" s="14">
        <v>300</v>
      </c>
      <c r="F7" s="14">
        <v>350</v>
      </c>
      <c r="G7" s="14">
        <v>400</v>
      </c>
      <c r="H7" s="58">
        <f>NPV($B$5,C7:G7)+B7</f>
        <v>396.99534347377096</v>
      </c>
      <c r="I7" s="19"/>
    </row>
    <row r="8" spans="1:15" ht="24">
      <c r="A8" s="14" t="s">
        <v>37</v>
      </c>
      <c r="B8" s="14">
        <v>-800</v>
      </c>
      <c r="C8" s="45">
        <v>350</v>
      </c>
      <c r="D8" s="14">
        <v>350</v>
      </c>
      <c r="E8" s="14">
        <v>350</v>
      </c>
      <c r="F8" s="14">
        <v>350</v>
      </c>
      <c r="G8" s="14">
        <v>450</v>
      </c>
      <c r="H8" s="58">
        <f>NPV($B$5,C8:G8)+B8</f>
        <v>422.97195783381994</v>
      </c>
      <c r="I8" s="19"/>
    </row>
    <row r="9" spans="1:15" ht="21">
      <c r="A9" s="29"/>
    </row>
    <row r="10" spans="1:15" ht="26">
      <c r="A10" s="29"/>
      <c r="B10" s="39" t="s">
        <v>38</v>
      </c>
    </row>
    <row r="11" spans="1:15" ht="21">
      <c r="A11" s="29"/>
    </row>
    <row r="12" spans="1:15" ht="22" thickBot="1">
      <c r="A12" s="59" t="s">
        <v>11</v>
      </c>
      <c r="B12" s="30">
        <v>0</v>
      </c>
      <c r="C12" s="31">
        <f>B12+1</f>
        <v>1</v>
      </c>
      <c r="D12" s="31">
        <f>C12+1</f>
        <v>2</v>
      </c>
      <c r="E12" s="31">
        <f t="shared" ref="E12:G12" si="1">D12+1</f>
        <v>3</v>
      </c>
      <c r="F12" s="31">
        <f t="shared" si="1"/>
        <v>4</v>
      </c>
      <c r="G12" s="31">
        <f t="shared" si="1"/>
        <v>5</v>
      </c>
      <c r="H12" s="59" t="s">
        <v>39</v>
      </c>
      <c r="J12" s="59" t="s">
        <v>39</v>
      </c>
    </row>
    <row r="13" spans="1:15" s="36" customFormat="1" ht="27" thickTop="1">
      <c r="A13" s="14" t="s">
        <v>36</v>
      </c>
      <c r="B13" s="53">
        <f>B7</f>
        <v>-600</v>
      </c>
      <c r="C13" s="53">
        <f t="shared" ref="C13:E14" si="2">B13+C7</f>
        <v>-400</v>
      </c>
      <c r="D13" s="53">
        <f t="shared" si="2"/>
        <v>-100</v>
      </c>
      <c r="E13" s="53">
        <f t="shared" si="2"/>
        <v>200</v>
      </c>
      <c r="F13" s="53">
        <f t="shared" ref="F13:G13" si="3">E13+F7</f>
        <v>550</v>
      </c>
      <c r="G13" s="53">
        <f t="shared" si="3"/>
        <v>950</v>
      </c>
      <c r="H13" s="103" t="s">
        <v>61</v>
      </c>
      <c r="J13" s="47">
        <f>D12-(D13/E13)</f>
        <v>2.5</v>
      </c>
      <c r="K13" s="52" t="s">
        <v>62</v>
      </c>
      <c r="L13" s="105">
        <f>0.5*12</f>
        <v>6</v>
      </c>
      <c r="M13" s="52" t="s">
        <v>64</v>
      </c>
    </row>
    <row r="14" spans="1:15" s="51" customFormat="1" ht="26">
      <c r="A14" s="14" t="s">
        <v>37</v>
      </c>
      <c r="B14" s="61">
        <f>B8</f>
        <v>-800</v>
      </c>
      <c r="C14" s="61">
        <f t="shared" si="2"/>
        <v>-450</v>
      </c>
      <c r="D14" s="61">
        <f t="shared" si="2"/>
        <v>-100</v>
      </c>
      <c r="E14" s="61">
        <f t="shared" si="2"/>
        <v>250</v>
      </c>
      <c r="F14" s="61">
        <f>E14+F8</f>
        <v>600</v>
      </c>
      <c r="G14" s="61">
        <f>F14+G8</f>
        <v>1050</v>
      </c>
      <c r="H14" s="103" t="s">
        <v>61</v>
      </c>
      <c r="J14" s="47">
        <f>D12-(D14/E14)</f>
        <v>2.4</v>
      </c>
      <c r="K14" s="52" t="s">
        <v>62</v>
      </c>
      <c r="L14" s="52">
        <f>0.4*12</f>
        <v>4.8000000000000007</v>
      </c>
      <c r="M14" s="52" t="s">
        <v>65</v>
      </c>
    </row>
    <row r="15" spans="1:15" s="52" customFormat="1" ht="21">
      <c r="B15" s="47"/>
      <c r="C15" s="48"/>
      <c r="D15" s="48"/>
      <c r="E15" s="48"/>
      <c r="F15" s="48"/>
      <c r="G15" s="48"/>
      <c r="H15" s="104" t="s">
        <v>63</v>
      </c>
      <c r="I15" s="48"/>
      <c r="J15" s="48"/>
      <c r="K15" s="48"/>
      <c r="L15" s="48"/>
    </row>
    <row r="16" spans="1:15" s="36" customFormat="1" ht="27" thickBot="1">
      <c r="A16" s="59" t="s">
        <v>40</v>
      </c>
      <c r="B16" s="30">
        <v>0</v>
      </c>
      <c r="C16" s="31">
        <f>B16+1</f>
        <v>1</v>
      </c>
      <c r="D16" s="31">
        <f>C16+1</f>
        <v>2</v>
      </c>
      <c r="E16" s="31">
        <f t="shared" ref="E16:G16" si="4">D16+1</f>
        <v>3</v>
      </c>
      <c r="F16" s="31">
        <f t="shared" si="4"/>
        <v>4</v>
      </c>
      <c r="G16" s="31">
        <f t="shared" si="4"/>
        <v>5</v>
      </c>
      <c r="H16" s="49"/>
      <c r="I16" s="49"/>
      <c r="J16" s="49"/>
      <c r="K16" s="49"/>
      <c r="L16" s="38"/>
    </row>
    <row r="17" spans="1:13" s="36" customFormat="1" ht="27" thickTop="1">
      <c r="A17" s="14" t="s">
        <v>36</v>
      </c>
      <c r="B17" s="53">
        <f>B7</f>
        <v>-600</v>
      </c>
      <c r="C17" s="53">
        <f>PV($B$5,C6,,-C7)</f>
        <v>173.91304347826087</v>
      </c>
      <c r="D17" s="53">
        <f>PV($B$5,D6,,-D7)</f>
        <v>226.84310018903597</v>
      </c>
      <c r="E17" s="53">
        <f>PV($B$5,E6,,-E7)</f>
        <v>197.25486972959652</v>
      </c>
      <c r="F17" s="53">
        <f>PV($B$5,F6,,-F7)</f>
        <v>200.11363595756168</v>
      </c>
      <c r="G17" s="53">
        <f>PV($B$5,G6,,-G7)</f>
        <v>198.87069411931594</v>
      </c>
      <c r="H17" s="54"/>
      <c r="I17" s="54"/>
      <c r="J17" s="54"/>
      <c r="K17" s="54"/>
      <c r="L17" s="54"/>
    </row>
    <row r="18" spans="1:13" s="36" customFormat="1" ht="26">
      <c r="A18" s="14" t="s">
        <v>37</v>
      </c>
      <c r="B18" s="53">
        <f>B8</f>
        <v>-800</v>
      </c>
      <c r="C18" s="53">
        <f>PV($B$5,C16,,-C8)</f>
        <v>304.34782608695656</v>
      </c>
      <c r="D18" s="53">
        <f>PV($B$5,D16,,-D8)</f>
        <v>264.65028355387528</v>
      </c>
      <c r="E18" s="53">
        <f>PV($B$5,E16,,-E8)</f>
        <v>230.13068135119593</v>
      </c>
      <c r="F18" s="53">
        <f>PV($B$5,F16,,-F8)</f>
        <v>200.11363595756168</v>
      </c>
      <c r="G18" s="53">
        <f>PV($B$5,G16,,-G8)</f>
        <v>223.72953088423046</v>
      </c>
      <c r="H18" s="49"/>
      <c r="I18" s="49"/>
      <c r="J18" s="49"/>
      <c r="K18" s="49"/>
      <c r="L18" s="54"/>
    </row>
    <row r="19" spans="1:13" s="36" customFormat="1" ht="26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3" s="36" customFormat="1" ht="26">
      <c r="B20" s="55"/>
      <c r="C20" s="49"/>
      <c r="D20" s="49"/>
      <c r="E20" s="49"/>
      <c r="F20" s="49"/>
      <c r="G20" s="49"/>
      <c r="H20" s="49"/>
      <c r="I20" s="49"/>
      <c r="J20" s="49"/>
      <c r="K20" s="49"/>
      <c r="L20" s="38"/>
      <c r="M20" s="56"/>
    </row>
    <row r="21" spans="1:13" ht="27" thickBot="1">
      <c r="A21" s="59" t="s">
        <v>41</v>
      </c>
      <c r="B21" s="30">
        <v>0</v>
      </c>
      <c r="C21" s="31">
        <f>B21+1</f>
        <v>1</v>
      </c>
      <c r="D21" s="31">
        <f>C21+1</f>
        <v>2</v>
      </c>
      <c r="E21" s="31">
        <f t="shared" ref="E21:G21" si="5">D21+1</f>
        <v>3</v>
      </c>
      <c r="F21" s="31">
        <f t="shared" si="5"/>
        <v>4</v>
      </c>
      <c r="G21" s="31">
        <f t="shared" si="5"/>
        <v>5</v>
      </c>
      <c r="H21" s="59" t="s">
        <v>42</v>
      </c>
      <c r="I21" s="26"/>
      <c r="J21" s="106" t="s">
        <v>42</v>
      </c>
      <c r="K21" s="26"/>
      <c r="L21" s="5"/>
    </row>
    <row r="22" spans="1:13" ht="27" thickTop="1">
      <c r="A22" s="14" t="s">
        <v>36</v>
      </c>
      <c r="B22" s="53">
        <f>B17</f>
        <v>-600</v>
      </c>
      <c r="C22" s="53">
        <f>B22+C17</f>
        <v>-426.08695652173913</v>
      </c>
      <c r="D22" s="53">
        <f t="shared" ref="D22:G22" si="6">C22+D17</f>
        <v>-199.24385633270316</v>
      </c>
      <c r="E22" s="53">
        <f t="shared" si="6"/>
        <v>-1.988986603106639</v>
      </c>
      <c r="F22" s="53">
        <f t="shared" si="6"/>
        <v>198.12464935445504</v>
      </c>
      <c r="G22" s="53">
        <f t="shared" si="6"/>
        <v>396.99534347377096</v>
      </c>
      <c r="H22" s="108" t="s">
        <v>66</v>
      </c>
      <c r="I22" s="26"/>
      <c r="J22" s="9">
        <f>E21-(E22/F22)</f>
        <v>3.0100390668681927</v>
      </c>
      <c r="K22" s="26"/>
      <c r="L22" s="5"/>
    </row>
    <row r="23" spans="1:13" ht="26">
      <c r="A23" s="14" t="s">
        <v>37</v>
      </c>
      <c r="B23" s="53">
        <f>B18</f>
        <v>-800</v>
      </c>
      <c r="C23" s="53">
        <f>B23+C18</f>
        <v>-495.65217391304344</v>
      </c>
      <c r="D23" s="53">
        <f>C23+D18</f>
        <v>-231.00189035916816</v>
      </c>
      <c r="E23" s="53">
        <f>D23+E18</f>
        <v>-0.87120900797222589</v>
      </c>
      <c r="F23" s="53">
        <f>E23+F18</f>
        <v>199.24242694958946</v>
      </c>
      <c r="G23" s="53">
        <f>F23+G18</f>
        <v>422.97195783381994</v>
      </c>
      <c r="H23" s="108" t="s">
        <v>66</v>
      </c>
      <c r="I23" s="26"/>
      <c r="J23" s="9">
        <f>E21-(E23/F23)</f>
        <v>3.004372607889346</v>
      </c>
      <c r="K23" s="26"/>
      <c r="L23" s="5"/>
    </row>
    <row r="24" spans="1:13" ht="24">
      <c r="A24" s="50"/>
      <c r="B24" s="50"/>
      <c r="C24" s="50"/>
      <c r="D24" s="50"/>
      <c r="E24" s="50"/>
      <c r="F24" s="50"/>
      <c r="G24" s="50"/>
      <c r="H24" s="107" t="s">
        <v>67</v>
      </c>
    </row>
    <row r="25" spans="1:13" ht="24">
      <c r="A25" s="50"/>
      <c r="B25" s="50"/>
      <c r="C25" s="50"/>
      <c r="D25" s="50"/>
      <c r="E25" s="50"/>
      <c r="F25" s="50"/>
      <c r="G25" s="50"/>
      <c r="H25" s="50"/>
    </row>
    <row r="26" spans="1:13" ht="24">
      <c r="A26" s="50"/>
      <c r="B26" s="50"/>
      <c r="C26" s="50"/>
      <c r="D26" s="50"/>
      <c r="E26" s="50"/>
      <c r="F26" s="50"/>
      <c r="G26" s="50"/>
      <c r="H26" s="50"/>
    </row>
    <row r="27" spans="1:13" ht="24">
      <c r="A27" s="50"/>
      <c r="B27" s="50"/>
      <c r="C27" s="50"/>
      <c r="D27" s="50"/>
      <c r="E27" s="50"/>
      <c r="F27" s="50"/>
      <c r="G27" s="50"/>
      <c r="H27" s="50"/>
    </row>
    <row r="28" spans="1:13" ht="24">
      <c r="A28" s="14"/>
      <c r="B28" s="14"/>
      <c r="C28" s="14"/>
      <c r="D28" s="14"/>
      <c r="E28" s="14"/>
      <c r="F28" s="14"/>
      <c r="G28" s="14"/>
      <c r="H28" s="14"/>
    </row>
    <row r="29" spans="1:13" ht="24">
      <c r="A29" s="14"/>
      <c r="B29" s="14"/>
      <c r="C29" s="14"/>
      <c r="D29" s="14"/>
      <c r="E29" s="14"/>
      <c r="F29" s="14"/>
      <c r="G29" s="14"/>
      <c r="H29" s="14"/>
    </row>
    <row r="30" spans="1:13" ht="24">
      <c r="A30" s="14"/>
      <c r="B30" s="14"/>
      <c r="C30" s="14"/>
      <c r="D30" s="14"/>
      <c r="E30" s="14"/>
      <c r="F30" s="14"/>
      <c r="G30" s="14"/>
      <c r="H30" s="14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Ex01</vt:lpstr>
      <vt:lpstr>Ex.02</vt:lpstr>
      <vt:lpstr>Ex.03</vt:lpstr>
      <vt:lpstr>Ex.04</vt:lpstr>
      <vt:lpstr>EX.05</vt:lpstr>
      <vt:lpstr>Ex.06</vt:lpstr>
      <vt:lpstr>Ex.07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2020-11-12T21:57:05Z</dcterms:created>
  <dcterms:modified xsi:type="dcterms:W3CDTF">2020-11-20T13:50:56Z</dcterms:modified>
</cp:coreProperties>
</file>