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 Paul Schwark\Google Drive\Martin sincronizado\Poli\PEF 2604\2020\201026 aula 8\"/>
    </mc:Choice>
  </mc:AlternateContent>
  <xr:revisionPtr revIDLastSave="0" documentId="13_ncr:1_{51F05293-416D-419A-9D39-760086D1E3A3}" xr6:coauthVersionLast="45" xr6:coauthVersionMax="45" xr10:uidLastSave="{00000000-0000-0000-0000-000000000000}"/>
  <bookViews>
    <workbookView xWindow="150" yWindow="-16170" windowWidth="13095" windowHeight="15060" xr2:uid="{D0D095AE-6A14-43E5-A9AD-5728ED9B7DF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L54" i="1" l="1"/>
  <c r="L53" i="1"/>
  <c r="C53" i="1" l="1"/>
  <c r="C52" i="1"/>
  <c r="C45" i="1"/>
  <c r="C55" i="1" s="1"/>
  <c r="C44" i="1"/>
  <c r="C35" i="1"/>
  <c r="C37" i="1" s="1"/>
  <c r="G25" i="1"/>
  <c r="F25" i="1"/>
  <c r="I25" i="1" s="1"/>
  <c r="C22" i="1"/>
  <c r="F20" i="1"/>
  <c r="E20" i="1"/>
  <c r="C18" i="1"/>
  <c r="F15" i="1"/>
  <c r="H15" i="1" s="1"/>
  <c r="C56" i="1" l="1"/>
  <c r="C59" i="1"/>
  <c r="H20" i="1"/>
  <c r="C46" i="1"/>
  <c r="C49" i="1"/>
  <c r="C58" i="1"/>
  <c r="C60" i="1" s="1"/>
  <c r="C48" i="1"/>
  <c r="C54" i="1"/>
  <c r="C50" i="1" l="1"/>
</calcChain>
</file>

<file path=xl/sharedStrings.xml><?xml version="1.0" encoding="utf-8"?>
<sst xmlns="http://schemas.openxmlformats.org/spreadsheetml/2006/main" count="126" uniqueCount="86">
  <si>
    <t>Calcular a velocidade característica do vento Vk = V0 * S1 * S2 * S3</t>
  </si>
  <si>
    <t xml:space="preserve">Calcular a pressão dinâmica do vento q = 0,613 * Vk^2 </t>
  </si>
  <si>
    <t>Para a edificação como um todo, calcular a força considerando coeficiente de arrasto sobre sua "área de sombra" F = Ca * q * A</t>
  </si>
  <si>
    <t>Fator topográfico S1</t>
  </si>
  <si>
    <t>Isopletas da velocidade básica V0</t>
  </si>
  <si>
    <t>pressão dinâmica q</t>
  </si>
  <si>
    <t xml:space="preserve">Obter velocidade básica do vento V0 pelas isopletas </t>
  </si>
  <si>
    <t>Calcular S1 - topografia</t>
  </si>
  <si>
    <t>Calcular S2 - rugosidade</t>
  </si>
  <si>
    <t>m/s</t>
  </si>
  <si>
    <t>V0</t>
  </si>
  <si>
    <t>Vk</t>
  </si>
  <si>
    <t>q</t>
  </si>
  <si>
    <t>N/m²</t>
  </si>
  <si>
    <t>S2</t>
  </si>
  <si>
    <t>z</t>
  </si>
  <si>
    <t>d</t>
  </si>
  <si>
    <t>m</t>
  </si>
  <si>
    <t>S1 6/17</t>
  </si>
  <si>
    <t>Categoria</t>
  </si>
  <si>
    <t>Classe</t>
  </si>
  <si>
    <t>A a C</t>
  </si>
  <si>
    <t>Calcular S3 - estatístico</t>
  </si>
  <si>
    <t>verificar na tabela pg 10 da norma</t>
  </si>
  <si>
    <t>altura z</t>
  </si>
  <si>
    <t>Fator S2</t>
  </si>
  <si>
    <t>S3</t>
  </si>
  <si>
    <t>Tabela 3 da norma</t>
  </si>
  <si>
    <t>A</t>
  </si>
  <si>
    <t xml:space="preserve">m² </t>
  </si>
  <si>
    <t>"Área de sombra"</t>
  </si>
  <si>
    <t>ver no ábaco pg 20 da norma</t>
  </si>
  <si>
    <t>F</t>
  </si>
  <si>
    <t>kN</t>
  </si>
  <si>
    <t>Direção 1</t>
  </si>
  <si>
    <t>Direção 2</t>
  </si>
  <si>
    <t>l1</t>
  </si>
  <si>
    <t>l2</t>
  </si>
  <si>
    <t>h</t>
  </si>
  <si>
    <t>l1/l2</t>
  </si>
  <si>
    <t>h/l1</t>
  </si>
  <si>
    <t>I a V</t>
  </si>
  <si>
    <t>Roteiro para cálculo dos esforços devidos ao vento em pequenos edifícios - simplificação baseada na NBR 6123/1988</t>
  </si>
  <si>
    <t>Terreno plano ou fracamente acidentado?</t>
  </si>
  <si>
    <t xml:space="preserve">S1 final </t>
  </si>
  <si>
    <t>Vale profundo protegido por todos os lados?</t>
  </si>
  <si>
    <t>Talude ou morro?</t>
  </si>
  <si>
    <r>
      <t xml:space="preserve">ϴ </t>
    </r>
    <r>
      <rPr>
        <i/>
        <sz val="11"/>
        <color theme="1"/>
        <rFont val="Calibri"/>
        <family val="2"/>
      </rPr>
      <t>≤ 3°?</t>
    </r>
  </si>
  <si>
    <t>S1 0/3</t>
  </si>
  <si>
    <r>
      <t>3°</t>
    </r>
    <r>
      <rPr>
        <i/>
        <sz val="11"/>
        <color theme="1"/>
        <rFont val="Calibri"/>
        <family val="2"/>
      </rPr>
      <t>&lt;</t>
    </r>
    <r>
      <rPr>
        <i/>
        <sz val="11"/>
        <color theme="1"/>
        <rFont val="Calibri"/>
        <family val="2"/>
        <scheme val="minor"/>
      </rPr>
      <t>ϴ&lt;6°?</t>
    </r>
  </si>
  <si>
    <t>S1 3°</t>
  </si>
  <si>
    <t>S1 6°</t>
  </si>
  <si>
    <t>ϴ (°)</t>
  </si>
  <si>
    <t>S1 interpolado</t>
  </si>
  <si>
    <t>S1 3/6</t>
  </si>
  <si>
    <t>interpolar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</si>
  <si>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1</t>
    </r>
  </si>
  <si>
    <r>
      <t>6°</t>
    </r>
    <r>
      <rPr>
        <i/>
        <sz val="11"/>
        <color theme="1"/>
        <rFont val="Calibri"/>
        <family val="2"/>
      </rPr>
      <t>≤</t>
    </r>
    <r>
      <rPr>
        <i/>
        <sz val="11"/>
        <color theme="1"/>
        <rFont val="Calibri"/>
        <family val="2"/>
        <scheme val="minor"/>
      </rPr>
      <t>ϴ≤17°?</t>
    </r>
  </si>
  <si>
    <r>
      <t>17°</t>
    </r>
    <r>
      <rPr>
        <i/>
        <sz val="11"/>
        <color theme="1"/>
        <rFont val="Calibri"/>
        <family val="2"/>
      </rPr>
      <t>&lt;</t>
    </r>
    <r>
      <rPr>
        <i/>
        <sz val="11"/>
        <color theme="1"/>
        <rFont val="Calibri"/>
        <family val="2"/>
        <scheme val="minor"/>
      </rPr>
      <t>ϴ&lt;45°?</t>
    </r>
  </si>
  <si>
    <t>S1 17°</t>
  </si>
  <si>
    <t>S1 45°</t>
  </si>
  <si>
    <r>
      <t>ϴ</t>
    </r>
    <r>
      <rPr>
        <i/>
        <sz val="11"/>
        <color theme="1"/>
        <rFont val="Calibri"/>
        <family val="2"/>
      </rPr>
      <t>≥</t>
    </r>
    <r>
      <rPr>
        <i/>
        <sz val="11"/>
        <color theme="1"/>
        <rFont val="Calibri"/>
        <family val="2"/>
        <scheme val="minor"/>
      </rPr>
      <t>45°?</t>
    </r>
  </si>
  <si>
    <t>S1 45+</t>
  </si>
  <si>
    <t>S1 crista</t>
  </si>
  <si>
    <t>≥1 (transcrever)</t>
  </si>
  <si>
    <t>na crista ou abaixo da crista?</t>
  </si>
  <si>
    <t>S1 pé</t>
  </si>
  <si>
    <t>d total</t>
  </si>
  <si>
    <t>posição</t>
  </si>
  <si>
    <t>S1 abaixo</t>
  </si>
  <si>
    <t>S1 final</t>
  </si>
  <si>
    <t>função da rugosidade do entorno (pg. 8 da norma)</t>
  </si>
  <si>
    <t>função do tamanho considerado (pg. 8 da norma)</t>
  </si>
  <si>
    <t>Para elementos da edificação e suas fixações (telhas, vidros, esquadrias, painéis etc.) considerar S3 reduzido</t>
  </si>
  <si>
    <t>Para partes da estrutura (telhados, paredes etc.) considerar S3 reduzido</t>
  </si>
  <si>
    <t>Ca</t>
  </si>
  <si>
    <t>III</t>
  </si>
  <si>
    <t>Para a janela</t>
  </si>
  <si>
    <t>Alterar S3 para 0,88</t>
  </si>
  <si>
    <t>m/2</t>
  </si>
  <si>
    <t>Área</t>
  </si>
  <si>
    <t>m²</t>
  </si>
  <si>
    <t>Força</t>
  </si>
  <si>
    <t>N</t>
  </si>
  <si>
    <t>Resulta:</t>
  </si>
  <si>
    <t>pressão dinâmica do 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</si>
</sst>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_-;\-* #,##0.000_-;_-* &quot;-&quot;??_-;_-@_-"/>
    <numFmt numFmtId="165" formatCode="_-* #,##0.000_-;\-* #,##0.000_-;_-* &quot;-&quot;?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5" fillId="0" borderId="0" xfId="0" applyFont="1"/>
    <xf numFmtId="164" fontId="1" fillId="0" borderId="0" xfId="1" applyNumberFormat="1" applyFont="1" applyFill="1"/>
    <xf numFmtId="164" fontId="1" fillId="0" borderId="0" xfId="1" applyNumberFormat="1" applyFont="1"/>
    <xf numFmtId="164" fontId="0" fillId="0" borderId="0" xfId="1" applyNumberFormat="1" applyFont="1" applyFill="1"/>
    <xf numFmtId="164" fontId="0" fillId="0" borderId="0" xfId="1" applyNumberFormat="1" applyFont="1"/>
    <xf numFmtId="43" fontId="0" fillId="0" borderId="0" xfId="1" applyFont="1" applyFill="1"/>
    <xf numFmtId="43" fontId="0" fillId="2" borderId="0" xfId="1" applyFont="1" applyFill="1"/>
    <xf numFmtId="165" fontId="1" fillId="0" borderId="0" xfId="0" applyNumberFormat="1" applyFont="1"/>
    <xf numFmtId="164" fontId="1" fillId="2" borderId="0" xfId="1" applyNumberFormat="1" applyFont="1" applyFill="1"/>
    <xf numFmtId="43" fontId="1" fillId="0" borderId="0" xfId="1" applyFont="1"/>
    <xf numFmtId="43" fontId="0" fillId="0" borderId="0" xfId="1" applyFont="1"/>
    <xf numFmtId="0" fontId="0" fillId="3" borderId="0" xfId="0" applyFill="1"/>
    <xf numFmtId="0" fontId="1" fillId="3" borderId="0" xfId="0" applyFont="1" applyFill="1"/>
    <xf numFmtId="43" fontId="1" fillId="3" borderId="0" xfId="1" applyFont="1" applyFill="1"/>
    <xf numFmtId="43" fontId="1" fillId="3" borderId="0" xfId="0" applyNumberFormat="1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62</xdr:row>
      <xdr:rowOff>76200</xdr:rowOff>
    </xdr:from>
    <xdr:to>
      <xdr:col>7</xdr:col>
      <xdr:colOff>374485</xdr:colOff>
      <xdr:row>99</xdr:row>
      <xdr:rowOff>133349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CB9A7552-83FF-4F62-972A-7BEB48271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529060"/>
          <a:ext cx="4460710" cy="6819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68580</xdr:colOff>
      <xdr:row>63</xdr:row>
      <xdr:rowOff>7620</xdr:rowOff>
    </xdr:from>
    <xdr:to>
      <xdr:col>11</xdr:col>
      <xdr:colOff>476249</xdr:colOff>
      <xdr:row>74</xdr:row>
      <xdr:rowOff>57150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B927180D-E159-45BF-9D0A-915409F5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1643360"/>
          <a:ext cx="2232659" cy="2065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594360</xdr:colOff>
      <xdr:row>62</xdr:row>
      <xdr:rowOff>175260</xdr:rowOff>
    </xdr:from>
    <xdr:to>
      <xdr:col>15</xdr:col>
      <xdr:colOff>209550</xdr:colOff>
      <xdr:row>96</xdr:row>
      <xdr:rowOff>152399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1B1833DC-5759-445D-B802-39CA9908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5180" y="11628120"/>
          <a:ext cx="2080260" cy="6195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266700</xdr:colOff>
      <xdr:row>61</xdr:row>
      <xdr:rowOff>152400</xdr:rowOff>
    </xdr:from>
    <xdr:to>
      <xdr:col>22</xdr:col>
      <xdr:colOff>409575</xdr:colOff>
      <xdr:row>95</xdr:row>
      <xdr:rowOff>57150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064EAF11-0CA6-4B78-8C03-117A6EFC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5920" y="11422380"/>
          <a:ext cx="4411980" cy="6118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571500</xdr:colOff>
      <xdr:row>102</xdr:row>
      <xdr:rowOff>45720</xdr:rowOff>
    </xdr:from>
    <xdr:to>
      <xdr:col>22</xdr:col>
      <xdr:colOff>334320</xdr:colOff>
      <xdr:row>128</xdr:row>
      <xdr:rowOff>19050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B4AFD6FB-99BA-4E55-9BF3-B2566BC66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1520" y="18813780"/>
          <a:ext cx="5251125" cy="472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563880</xdr:colOff>
      <xdr:row>102</xdr:row>
      <xdr:rowOff>38100</xdr:rowOff>
    </xdr:from>
    <xdr:to>
      <xdr:col>12</xdr:col>
      <xdr:colOff>504826</xdr:colOff>
      <xdr:row>115</xdr:row>
      <xdr:rowOff>95805</xdr:rowOff>
    </xdr:to>
    <xdr:pic>
      <xdr:nvPicPr>
        <xdr:cNvPr id="29" name="Imagem 28">
          <a:extLst>
            <a:ext uri="{FF2B5EF4-FFF2-40B4-BE49-F238E27FC236}">
              <a16:creationId xmlns:a16="http://schemas.microsoft.com/office/drawing/2014/main" id="{3D1951FA-BBC9-499E-99C1-C306EA17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8806160"/>
          <a:ext cx="3017521" cy="2431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259080</xdr:colOff>
      <xdr:row>102</xdr:row>
      <xdr:rowOff>22860</xdr:rowOff>
    </xdr:from>
    <xdr:to>
      <xdr:col>5</xdr:col>
      <xdr:colOff>320148</xdr:colOff>
      <xdr:row>130</xdr:row>
      <xdr:rowOff>19050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13765DB2-F0C6-461F-BC48-A2EBFEF6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18790920"/>
          <a:ext cx="2960478" cy="511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274320</xdr:colOff>
      <xdr:row>130</xdr:row>
      <xdr:rowOff>121920</xdr:rowOff>
    </xdr:from>
    <xdr:to>
      <xdr:col>5</xdr:col>
      <xdr:colOff>288760</xdr:colOff>
      <xdr:row>157</xdr:row>
      <xdr:rowOff>24974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77926D75-4240-4A4C-A714-149DDAA8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4010620"/>
          <a:ext cx="2921470" cy="4842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220980</xdr:colOff>
      <xdr:row>132</xdr:row>
      <xdr:rowOff>76199</xdr:rowOff>
    </xdr:from>
    <xdr:to>
      <xdr:col>15</xdr:col>
      <xdr:colOff>342899</xdr:colOff>
      <xdr:row>145</xdr:row>
      <xdr:rowOff>78544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7A4D9C18-D185-485B-B7C0-9F8F13F5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4330659"/>
          <a:ext cx="4419599" cy="2379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236219</xdr:colOff>
      <xdr:row>132</xdr:row>
      <xdr:rowOff>0</xdr:rowOff>
    </xdr:from>
    <xdr:to>
      <xdr:col>27</xdr:col>
      <xdr:colOff>276896</xdr:colOff>
      <xdr:row>162</xdr:row>
      <xdr:rowOff>28575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7A859FBC-BC37-49A3-AD4B-669B90FAB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4639" y="24254460"/>
          <a:ext cx="6134772" cy="5516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32DD7-E174-46A0-A1C8-54A8175595E0}">
  <dimension ref="A1:O102"/>
  <sheetViews>
    <sheetView tabSelected="1" topLeftCell="A31" workbookViewId="0">
      <selection activeCell="D52" sqref="D52"/>
    </sheetView>
  </sheetViews>
  <sheetFormatPr defaultRowHeight="14.4" x14ac:dyDescent="0.3"/>
  <cols>
    <col min="1" max="1" width="4.33203125" customWidth="1"/>
    <col min="3" max="3" width="11.33203125" customWidth="1"/>
    <col min="12" max="12" width="9.33203125" bestFit="1" customWidth="1"/>
  </cols>
  <sheetData>
    <row r="1" spans="1:9" s="2" customFormat="1" ht="23.4" x14ac:dyDescent="0.45">
      <c r="A1" s="2" t="s">
        <v>42</v>
      </c>
    </row>
    <row r="2" spans="1:9" x14ac:dyDescent="0.3">
      <c r="A2">
        <v>1</v>
      </c>
      <c r="B2" t="s">
        <v>6</v>
      </c>
    </row>
    <row r="3" spans="1:9" x14ac:dyDescent="0.3">
      <c r="B3" t="s">
        <v>10</v>
      </c>
      <c r="C3" s="3">
        <v>45</v>
      </c>
      <c r="D3" t="s">
        <v>9</v>
      </c>
    </row>
    <row r="4" spans="1:9" x14ac:dyDescent="0.3">
      <c r="A4">
        <v>2</v>
      </c>
      <c r="B4" t="s">
        <v>7</v>
      </c>
    </row>
    <row r="5" spans="1:9" x14ac:dyDescent="0.3">
      <c r="B5" t="s">
        <v>15</v>
      </c>
      <c r="C5" s="3">
        <v>16.2</v>
      </c>
      <c r="D5" t="s">
        <v>17</v>
      </c>
    </row>
    <row r="6" spans="1:9" x14ac:dyDescent="0.3">
      <c r="B6" t="s">
        <v>16</v>
      </c>
      <c r="C6" s="3">
        <v>120</v>
      </c>
      <c r="D6" t="s">
        <v>17</v>
      </c>
    </row>
    <row r="7" spans="1:9" s="4" customFormat="1" x14ac:dyDescent="0.3">
      <c r="B7" s="4" t="s">
        <v>43</v>
      </c>
    </row>
    <row r="8" spans="1:9" x14ac:dyDescent="0.3">
      <c r="B8" t="s">
        <v>44</v>
      </c>
      <c r="C8" s="5">
        <v>1</v>
      </c>
    </row>
    <row r="9" spans="1:9" s="4" customFormat="1" x14ac:dyDescent="0.3">
      <c r="B9" s="4" t="s">
        <v>45</v>
      </c>
    </row>
    <row r="10" spans="1:9" x14ac:dyDescent="0.3">
      <c r="B10" t="s">
        <v>44</v>
      </c>
      <c r="C10" s="5">
        <v>0.9</v>
      </c>
    </row>
    <row r="11" spans="1:9" s="4" customFormat="1" x14ac:dyDescent="0.3">
      <c r="B11" s="4" t="s">
        <v>46</v>
      </c>
    </row>
    <row r="12" spans="1:9" s="4" customFormat="1" x14ac:dyDescent="0.3">
      <c r="B12" s="4" t="s">
        <v>47</v>
      </c>
    </row>
    <row r="13" spans="1:9" x14ac:dyDescent="0.3">
      <c r="B13" t="s">
        <v>48</v>
      </c>
      <c r="C13" s="6">
        <v>1</v>
      </c>
    </row>
    <row r="14" spans="1:9" x14ac:dyDescent="0.3">
      <c r="B14" s="4" t="s">
        <v>49</v>
      </c>
      <c r="E14" t="s">
        <v>50</v>
      </c>
      <c r="F14" t="s">
        <v>51</v>
      </c>
      <c r="G14" t="s">
        <v>52</v>
      </c>
      <c r="H14" t="s">
        <v>53</v>
      </c>
    </row>
    <row r="15" spans="1:9" x14ac:dyDescent="0.3">
      <c r="B15" t="s">
        <v>54</v>
      </c>
      <c r="C15" t="s">
        <v>55</v>
      </c>
      <c r="E15" s="7">
        <v>1</v>
      </c>
      <c r="F15" s="7">
        <f>1+(2.5-C5/C6)*TAN(3.14*6/180-3.14*3/180)</f>
        <v>1.1238814485742616</v>
      </c>
      <c r="G15" s="3"/>
      <c r="H15" s="6">
        <f>E15+(F15-E15)*(G15-3)/(6-3)</f>
        <v>0.87611855142573836</v>
      </c>
      <c r="I15" t="s">
        <v>56</v>
      </c>
    </row>
    <row r="16" spans="1:9" x14ac:dyDescent="0.3">
      <c r="B16" s="4" t="s">
        <v>57</v>
      </c>
    </row>
    <row r="17" spans="1:10" x14ac:dyDescent="0.3">
      <c r="B17" t="s">
        <v>52</v>
      </c>
      <c r="C17" s="3"/>
    </row>
    <row r="18" spans="1:10" x14ac:dyDescent="0.3">
      <c r="B18" t="s">
        <v>18</v>
      </c>
      <c r="C18" s="8">
        <f>1+(2.5-C5/C6)*TAN(3.14*C17/180-3.14*3/180)</f>
        <v>0.87611855142573836</v>
      </c>
      <c r="D18" t="s">
        <v>56</v>
      </c>
    </row>
    <row r="19" spans="1:10" x14ac:dyDescent="0.3">
      <c r="B19" s="4" t="s">
        <v>58</v>
      </c>
      <c r="E19" t="s">
        <v>59</v>
      </c>
      <c r="F19" t="s">
        <v>60</v>
      </c>
      <c r="G19" t="s">
        <v>52</v>
      </c>
      <c r="H19" t="s">
        <v>53</v>
      </c>
    </row>
    <row r="20" spans="1:10" x14ac:dyDescent="0.3">
      <c r="B20" t="s">
        <v>54</v>
      </c>
      <c r="C20" t="s">
        <v>55</v>
      </c>
      <c r="E20" s="7">
        <f>1+(2.5-C5/C6)*TAN(3.14*17/180-3.14*3/180)</f>
        <v>1.5893495648685438</v>
      </c>
      <c r="F20" s="7">
        <f>1+(2.5-C5/C6)*0.31</f>
        <v>1.7331500000000002</v>
      </c>
      <c r="G20" s="3">
        <v>18</v>
      </c>
      <c r="H20" s="6">
        <f>E20+(F20-E20)*(G20-17)/(45-17)</f>
        <v>1.5944852946946673</v>
      </c>
      <c r="I20" t="s">
        <v>56</v>
      </c>
    </row>
    <row r="21" spans="1:10" x14ac:dyDescent="0.3">
      <c r="B21" s="4" t="s">
        <v>61</v>
      </c>
    </row>
    <row r="22" spans="1:10" x14ac:dyDescent="0.3">
      <c r="B22" t="s">
        <v>62</v>
      </c>
      <c r="C22" s="6">
        <f>1+(2.5-C5/C6)*0.31</f>
        <v>1.7331500000000002</v>
      </c>
      <c r="D22" t="s">
        <v>56</v>
      </c>
    </row>
    <row r="23" spans="1:10" x14ac:dyDescent="0.3">
      <c r="B23" t="s">
        <v>63</v>
      </c>
      <c r="C23" s="3">
        <v>1.5940000000000001</v>
      </c>
      <c r="D23" t="s">
        <v>64</v>
      </c>
    </row>
    <row r="24" spans="1:10" x14ac:dyDescent="0.3">
      <c r="B24" s="4" t="s">
        <v>65</v>
      </c>
      <c r="E24" t="s">
        <v>66</v>
      </c>
      <c r="F24" t="s">
        <v>63</v>
      </c>
      <c r="G24" t="s">
        <v>67</v>
      </c>
      <c r="H24" t="s">
        <v>68</v>
      </c>
      <c r="I24" t="s">
        <v>53</v>
      </c>
    </row>
    <row r="25" spans="1:10" x14ac:dyDescent="0.3">
      <c r="B25" t="s">
        <v>69</v>
      </c>
      <c r="C25" t="s">
        <v>55</v>
      </c>
      <c r="E25" s="7">
        <v>1</v>
      </c>
      <c r="F25" s="7">
        <f>C23</f>
        <v>1.5940000000000001</v>
      </c>
      <c r="G25" s="9">
        <f>C6</f>
        <v>120</v>
      </c>
      <c r="H25" s="10">
        <f>0.7*G25</f>
        <v>84</v>
      </c>
      <c r="I25" s="11">
        <f>E25+(F25-E25)*H25/G25</f>
        <v>1.4157999999999999</v>
      </c>
      <c r="J25" t="s">
        <v>56</v>
      </c>
    </row>
    <row r="26" spans="1:10" x14ac:dyDescent="0.3">
      <c r="B26" t="s">
        <v>70</v>
      </c>
      <c r="C26" s="12">
        <v>1.4159999999999999</v>
      </c>
      <c r="D26" t="s">
        <v>64</v>
      </c>
    </row>
    <row r="27" spans="1:10" x14ac:dyDescent="0.3">
      <c r="A27">
        <v>3</v>
      </c>
      <c r="B27" t="s">
        <v>8</v>
      </c>
    </row>
    <row r="28" spans="1:10" x14ac:dyDescent="0.3">
      <c r="B28" t="s">
        <v>19</v>
      </c>
      <c r="C28" s="3" t="s">
        <v>76</v>
      </c>
      <c r="D28" t="s">
        <v>41</v>
      </c>
      <c r="E28" t="s">
        <v>71</v>
      </c>
    </row>
    <row r="29" spans="1:10" x14ac:dyDescent="0.3">
      <c r="B29" t="s">
        <v>20</v>
      </c>
      <c r="C29" s="3" t="s">
        <v>28</v>
      </c>
      <c r="D29" t="s">
        <v>21</v>
      </c>
      <c r="E29" t="s">
        <v>72</v>
      </c>
    </row>
    <row r="30" spans="1:10" x14ac:dyDescent="0.3">
      <c r="B30" t="s">
        <v>24</v>
      </c>
      <c r="C30" s="3">
        <v>16.2</v>
      </c>
      <c r="D30" t="s">
        <v>17</v>
      </c>
    </row>
    <row r="31" spans="1:10" x14ac:dyDescent="0.3">
      <c r="B31" t="s">
        <v>14</v>
      </c>
      <c r="C31" s="12">
        <v>1</v>
      </c>
      <c r="E31" t="s">
        <v>23</v>
      </c>
    </row>
    <row r="32" spans="1:10" x14ac:dyDescent="0.3">
      <c r="A32">
        <v>4</v>
      </c>
      <c r="B32" t="s">
        <v>22</v>
      </c>
    </row>
    <row r="33" spans="1:13" x14ac:dyDescent="0.3">
      <c r="B33" t="s">
        <v>26</v>
      </c>
      <c r="C33" s="12">
        <v>1.1000000000000001</v>
      </c>
      <c r="E33" t="s">
        <v>27</v>
      </c>
    </row>
    <row r="34" spans="1:13" x14ac:dyDescent="0.3">
      <c r="A34">
        <v>5</v>
      </c>
      <c r="B34" t="s">
        <v>0</v>
      </c>
    </row>
    <row r="35" spans="1:13" x14ac:dyDescent="0.3">
      <c r="B35" t="s">
        <v>11</v>
      </c>
      <c r="C35" s="13">
        <f>C3*C26*C31*C33</f>
        <v>70.091999999999999</v>
      </c>
      <c r="D35" t="s">
        <v>9</v>
      </c>
    </row>
    <row r="36" spans="1:13" x14ac:dyDescent="0.3">
      <c r="A36">
        <v>6</v>
      </c>
      <c r="B36" t="s">
        <v>1</v>
      </c>
    </row>
    <row r="37" spans="1:13" x14ac:dyDescent="0.3">
      <c r="B37" t="s">
        <v>12</v>
      </c>
      <c r="C37" s="13">
        <f>0.613*C35^2</f>
        <v>3011.6006284319997</v>
      </c>
      <c r="D37" t="s">
        <v>13</v>
      </c>
    </row>
    <row r="38" spans="1:13" x14ac:dyDescent="0.3">
      <c r="A38">
        <v>7</v>
      </c>
      <c r="B38" t="s">
        <v>73</v>
      </c>
    </row>
    <row r="39" spans="1:13" x14ac:dyDescent="0.3">
      <c r="A39">
        <v>8</v>
      </c>
      <c r="B39" t="s">
        <v>74</v>
      </c>
    </row>
    <row r="40" spans="1:13" x14ac:dyDescent="0.3">
      <c r="A40">
        <v>9</v>
      </c>
      <c r="B40" t="s">
        <v>2</v>
      </c>
    </row>
    <row r="41" spans="1:13" s="1" customFormat="1" x14ac:dyDescent="0.3">
      <c r="B41" s="1" t="s">
        <v>34</v>
      </c>
    </row>
    <row r="42" spans="1:13" x14ac:dyDescent="0.3">
      <c r="B42" t="s">
        <v>36</v>
      </c>
      <c r="C42" s="10">
        <v>15.45</v>
      </c>
    </row>
    <row r="43" spans="1:13" x14ac:dyDescent="0.3">
      <c r="B43" t="s">
        <v>37</v>
      </c>
      <c r="C43" s="10">
        <v>19</v>
      </c>
    </row>
    <row r="44" spans="1:13" x14ac:dyDescent="0.3">
      <c r="B44" t="s">
        <v>39</v>
      </c>
      <c r="C44" s="13">
        <f>C42/C43</f>
        <v>0.81315789473684208</v>
      </c>
    </row>
    <row r="45" spans="1:13" x14ac:dyDescent="0.3">
      <c r="B45" t="s">
        <v>38</v>
      </c>
      <c r="C45" s="9">
        <f>C5</f>
        <v>16.2</v>
      </c>
    </row>
    <row r="46" spans="1:13" x14ac:dyDescent="0.3">
      <c r="B46" t="s">
        <v>40</v>
      </c>
      <c r="C46" s="13">
        <f>C45/C42</f>
        <v>1.0485436893203883</v>
      </c>
    </row>
    <row r="47" spans="1:13" x14ac:dyDescent="0.3">
      <c r="B47" t="s">
        <v>75</v>
      </c>
      <c r="C47" s="10">
        <v>1.08</v>
      </c>
      <c r="E47" t="s">
        <v>31</v>
      </c>
    </row>
    <row r="48" spans="1:13" x14ac:dyDescent="0.3">
      <c r="B48" t="s">
        <v>12</v>
      </c>
      <c r="C48" s="14">
        <f>C37</f>
        <v>3011.6006284319997</v>
      </c>
      <c r="D48" t="s">
        <v>13</v>
      </c>
      <c r="E48" t="s">
        <v>85</v>
      </c>
      <c r="K48" s="16" t="s">
        <v>77</v>
      </c>
      <c r="L48" s="15"/>
      <c r="M48" s="15"/>
    </row>
    <row r="49" spans="2:13" x14ac:dyDescent="0.3">
      <c r="B49" t="s">
        <v>28</v>
      </c>
      <c r="C49" s="9">
        <f>C42*C45</f>
        <v>250.28999999999996</v>
      </c>
      <c r="D49" t="s">
        <v>29</v>
      </c>
      <c r="E49" t="s">
        <v>30</v>
      </c>
      <c r="K49" s="15" t="s">
        <v>78</v>
      </c>
      <c r="L49" s="15"/>
      <c r="M49" s="15"/>
    </row>
    <row r="50" spans="2:13" x14ac:dyDescent="0.3">
      <c r="B50" t="s">
        <v>32</v>
      </c>
      <c r="C50" s="13">
        <f>C47*C48*C49/1000</f>
        <v>814.07540299346476</v>
      </c>
      <c r="D50" t="s">
        <v>33</v>
      </c>
      <c r="K50" s="15" t="s">
        <v>84</v>
      </c>
      <c r="L50" s="15"/>
      <c r="M50" s="15"/>
    </row>
    <row r="51" spans="2:13" s="1" customFormat="1" x14ac:dyDescent="0.3">
      <c r="B51" s="1" t="s">
        <v>35</v>
      </c>
      <c r="C51" s="13"/>
      <c r="K51" s="16" t="s">
        <v>11</v>
      </c>
      <c r="L51" s="17">
        <v>56.07</v>
      </c>
      <c r="M51" s="16" t="s">
        <v>79</v>
      </c>
    </row>
    <row r="52" spans="2:13" x14ac:dyDescent="0.3">
      <c r="B52" t="s">
        <v>36</v>
      </c>
      <c r="C52" s="9">
        <f>C43</f>
        <v>19</v>
      </c>
      <c r="K52" s="16" t="s">
        <v>12</v>
      </c>
      <c r="L52" s="17">
        <v>1927.42</v>
      </c>
      <c r="M52" s="16" t="s">
        <v>13</v>
      </c>
    </row>
    <row r="53" spans="2:13" x14ac:dyDescent="0.3">
      <c r="B53" t="s">
        <v>37</v>
      </c>
      <c r="C53" s="9">
        <f>C42</f>
        <v>15.45</v>
      </c>
      <c r="K53" s="15" t="s">
        <v>80</v>
      </c>
      <c r="L53" s="15">
        <f>2.1*2.4</f>
        <v>5.04</v>
      </c>
      <c r="M53" s="15" t="s">
        <v>81</v>
      </c>
    </row>
    <row r="54" spans="2:13" x14ac:dyDescent="0.3">
      <c r="B54" t="s">
        <v>39</v>
      </c>
      <c r="C54" s="13">
        <f>C52/C53</f>
        <v>1.2297734627831716</v>
      </c>
      <c r="K54" s="16" t="s">
        <v>82</v>
      </c>
      <c r="L54" s="18">
        <f>L52*L53</f>
        <v>9714.1967999999997</v>
      </c>
      <c r="M54" s="16" t="s">
        <v>83</v>
      </c>
    </row>
    <row r="55" spans="2:13" x14ac:dyDescent="0.3">
      <c r="B55" t="s">
        <v>38</v>
      </c>
      <c r="C55" s="9">
        <f>C45</f>
        <v>16.2</v>
      </c>
    </row>
    <row r="56" spans="2:13" x14ac:dyDescent="0.3">
      <c r="B56" t="s">
        <v>40</v>
      </c>
      <c r="C56" s="13">
        <f>C55/C52</f>
        <v>0.85263157894736841</v>
      </c>
    </row>
    <row r="57" spans="2:13" x14ac:dyDescent="0.3">
      <c r="B57" t="s">
        <v>75</v>
      </c>
      <c r="C57" s="10">
        <v>1.1499999999999999</v>
      </c>
      <c r="E57" t="s">
        <v>31</v>
      </c>
    </row>
    <row r="58" spans="2:13" x14ac:dyDescent="0.3">
      <c r="B58" t="s">
        <v>12</v>
      </c>
      <c r="C58" s="14">
        <f>C37</f>
        <v>3011.6006284319997</v>
      </c>
      <c r="D58" t="s">
        <v>13</v>
      </c>
      <c r="E58" t="s">
        <v>85</v>
      </c>
    </row>
    <row r="59" spans="2:13" x14ac:dyDescent="0.3">
      <c r="B59" t="s">
        <v>28</v>
      </c>
      <c r="C59" s="9">
        <f>C52*C55</f>
        <v>307.8</v>
      </c>
      <c r="D59" t="s">
        <v>29</v>
      </c>
      <c r="E59" t="s">
        <v>30</v>
      </c>
    </row>
    <row r="60" spans="2:13" x14ac:dyDescent="0.3">
      <c r="B60" t="s">
        <v>32</v>
      </c>
      <c r="C60" s="13">
        <f>C57*C58*C59/1000</f>
        <v>1066.0162744460749</v>
      </c>
      <c r="D60" t="s">
        <v>33</v>
      </c>
    </row>
    <row r="62" spans="2:13" s="1" customFormat="1" x14ac:dyDescent="0.3">
      <c r="B62" s="1" t="s">
        <v>4</v>
      </c>
      <c r="I62" s="1" t="s">
        <v>5</v>
      </c>
      <c r="M62" s="1" t="s">
        <v>3</v>
      </c>
    </row>
    <row r="102" spans="2:15" s="1" customFormat="1" x14ac:dyDescent="0.3">
      <c r="B102" s="1" t="s">
        <v>19</v>
      </c>
      <c r="I102" s="1" t="s">
        <v>20</v>
      </c>
      <c r="O102" s="1" t="s">
        <v>25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Paul Schwark</dc:creator>
  <cp:lastModifiedBy>Martin Paul Schwark</cp:lastModifiedBy>
  <dcterms:created xsi:type="dcterms:W3CDTF">2019-10-11T12:37:58Z</dcterms:created>
  <dcterms:modified xsi:type="dcterms:W3CDTF">2020-11-09T10:56:36Z</dcterms:modified>
</cp:coreProperties>
</file>