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ackup\Margarete\disciplinas\2020_2\LES560\margem\"/>
    </mc:Choice>
  </mc:AlternateContent>
  <bookViews>
    <workbookView xWindow="0" yWindow="0" windowWidth="20490" windowHeight="7650" activeTab="1"/>
  </bookViews>
  <sheets>
    <sheet name="DADOSBASICOS" sheetId="1" r:id="rId1"/>
    <sheet name="CALCULO2014" sheetId="3" r:id="rId2"/>
  </sheets>
  <calcPr calcId="162913"/>
</workbook>
</file>

<file path=xl/calcChain.xml><?xml version="1.0" encoding="utf-8"?>
<calcChain xmlns="http://schemas.openxmlformats.org/spreadsheetml/2006/main">
  <c r="U20" i="1" l="1"/>
  <c r="T20" i="1"/>
  <c r="B16" i="3"/>
  <c r="S20" i="1"/>
  <c r="R20" i="1"/>
  <c r="Q20" i="1"/>
  <c r="B15" i="3"/>
  <c r="B7" i="3"/>
  <c r="B17" i="3"/>
  <c r="B14" i="3"/>
  <c r="B13" i="3"/>
  <c r="K6" i="3"/>
  <c r="K5" i="3"/>
  <c r="B12" i="3"/>
  <c r="B11" i="3"/>
  <c r="B10" i="3"/>
  <c r="E5" i="3"/>
  <c r="B8" i="3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6" i="1"/>
  <c r="J4" i="3"/>
  <c r="G4" i="3"/>
  <c r="D4" i="3"/>
  <c r="J20" i="1" l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<sst xmlns="http://schemas.openxmlformats.org/spreadsheetml/2006/main" count="177" uniqueCount="59">
  <si>
    <t>-</t>
  </si>
  <si>
    <t>Subprodutos</t>
  </si>
  <si>
    <t>Mil t</t>
  </si>
  <si>
    <t>Milhões US$</t>
  </si>
  <si>
    <t>FCOJ</t>
  </si>
  <si>
    <t>NFC</t>
  </si>
  <si>
    <t>Laranja</t>
  </si>
  <si>
    <t>Cotação</t>
  </si>
  <si>
    <t>R$/cx.</t>
  </si>
  <si>
    <t>Safra</t>
  </si>
  <si>
    <t>RendimentoIndustrial</t>
  </si>
  <si>
    <t>Cxs/t FCOJ</t>
  </si>
  <si>
    <t>DÓLAR</t>
  </si>
  <si>
    <t>R$/US$</t>
  </si>
  <si>
    <t>As exportações de NFC iniciaram a partir de 2002, antes era só suco concentrado.</t>
  </si>
  <si>
    <t>1)</t>
  </si>
  <si>
    <t>Receita Exportadora</t>
  </si>
  <si>
    <t>2)</t>
  </si>
  <si>
    <t>NFC em equivalente t FCOJ</t>
  </si>
  <si>
    <t>3)</t>
  </si>
  <si>
    <t>4)</t>
  </si>
  <si>
    <t>4) Calcular o preço médio de exportação: US$/t</t>
  </si>
  <si>
    <t>5)</t>
  </si>
  <si>
    <t>6)</t>
  </si>
  <si>
    <t>5) Calcular o preço médio ao produtor em: US$/t FCOJ</t>
  </si>
  <si>
    <t>Preço no Varejo</t>
  </si>
  <si>
    <t>Norte-Americano</t>
  </si>
  <si>
    <t>US$/gal</t>
  </si>
  <si>
    <t>US$/Eq T fcoj</t>
  </si>
  <si>
    <t>6) Calcular o markup da indústria de suco de laranja (com subprodutos).</t>
  </si>
  <si>
    <t>7)</t>
  </si>
  <si>
    <t>7) Calcular a margem relativa da indústria</t>
  </si>
  <si>
    <t>8) Cacular a margem relativa da indústria (sob a margem total)</t>
  </si>
  <si>
    <t>8)</t>
  </si>
  <si>
    <t>MEMÓRIA DE CÁLCULO</t>
  </si>
  <si>
    <t>TABELA BÁSICA DO CÁLCULO DE MARGEM DE COMERCIALIZAÇÃO &amp; MARKUP DA INDÚSTRIA DE SUCO DE LARANJA</t>
  </si>
  <si>
    <t>Veja a memoria de cálculo na pasta CALCULO2014</t>
  </si>
  <si>
    <t>(6)</t>
  </si>
  <si>
    <t>(7)</t>
  </si>
  <si>
    <t>(8)</t>
  </si>
  <si>
    <t>(9)</t>
  </si>
  <si>
    <t>(10)</t>
  </si>
  <si>
    <t>MARGEM</t>
  </si>
  <si>
    <t>%</t>
  </si>
  <si>
    <t>MARKUP</t>
  </si>
  <si>
    <t>RELATIVA</t>
  </si>
  <si>
    <t>INDUSTRIA</t>
  </si>
  <si>
    <t>TOTAL</t>
  </si>
  <si>
    <t>PRODUTOR</t>
  </si>
  <si>
    <t>INDUSTRIAL</t>
  </si>
  <si>
    <t>X VAREJO</t>
  </si>
  <si>
    <t>CADEIA</t>
  </si>
  <si>
    <t>completar</t>
  </si>
  <si>
    <t>Calcule os seguinte indicadores</t>
  </si>
  <si>
    <t>Média Móvel (2 dias)</t>
  </si>
  <si>
    <t>9)</t>
  </si>
  <si>
    <t>9) Margem total da cadeia</t>
  </si>
  <si>
    <t>10)</t>
  </si>
  <si>
    <t>10) % Produtor na gondola do supermercado norte-americano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</si>
</sst>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[$R$-416]\ * #,##0.00_-;\-[$R$-416]\ * #,##0.00_-;_-[$R$-416]\ * &quot;-&quot;??_-;_-@_-"/>
    <numFmt numFmtId="165" formatCode="_-[$$-409]* #,##0.00_ ;_-[$$-409]* \-#,##0.00\ ;_-[$$-409]* &quot;-&quot;??_ ;_-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4" fontId="0" fillId="0" borderId="0" xfId="0" applyNumberFormat="1"/>
    <xf numFmtId="43" fontId="0" fillId="0" borderId="0" xfId="1" applyFont="1"/>
    <xf numFmtId="0" fontId="16" fillId="0" borderId="0" xfId="0" applyFont="1" applyAlignment="1">
      <alignment horizontal="center"/>
    </xf>
    <xf numFmtId="0" fontId="0" fillId="0" borderId="10" xfId="0" applyBorder="1"/>
    <xf numFmtId="0" fontId="16" fillId="0" borderId="10" xfId="0" applyFont="1" applyBorder="1" applyAlignment="1">
      <alignment horizontal="center"/>
    </xf>
    <xf numFmtId="0" fontId="0" fillId="0" borderId="0" xfId="0" applyBorder="1"/>
    <xf numFmtId="43" fontId="0" fillId="0" borderId="0" xfId="1" applyFont="1" applyBorder="1"/>
    <xf numFmtId="4" fontId="0" fillId="0" borderId="10" xfId="0" applyNumberFormat="1" applyBorder="1"/>
    <xf numFmtId="43" fontId="0" fillId="0" borderId="10" xfId="1" applyFont="1" applyBorder="1"/>
    <xf numFmtId="4" fontId="19" fillId="0" borderId="0" xfId="0" applyNumberFormat="1" applyFont="1"/>
    <xf numFmtId="0" fontId="18" fillId="0" borderId="0" xfId="0" applyFont="1" applyAlignment="1">
      <alignment horizontal="justify" vertical="center"/>
    </xf>
    <xf numFmtId="0" fontId="16" fillId="33" borderId="10" xfId="0" applyFont="1" applyFill="1" applyBorder="1" applyAlignment="1">
      <alignment horizontal="center"/>
    </xf>
    <xf numFmtId="4" fontId="0" fillId="33" borderId="10" xfId="0" applyNumberFormat="1" applyFill="1" applyBorder="1"/>
    <xf numFmtId="43" fontId="16" fillId="0" borderId="0" xfId="1" applyFont="1"/>
    <xf numFmtId="10" fontId="0" fillId="0" borderId="0" xfId="43" applyNumberFormat="1" applyFont="1"/>
    <xf numFmtId="0" fontId="16" fillId="0" borderId="0" xfId="0" applyFont="1" applyFill="1" applyBorder="1" applyAlignment="1">
      <alignment horizontal="center"/>
    </xf>
    <xf numFmtId="0" fontId="0" fillId="0" borderId="11" xfId="0" applyBorder="1"/>
    <xf numFmtId="0" fontId="0" fillId="0" borderId="0" xfId="0" applyAlignment="1">
      <alignment horizontal="left"/>
    </xf>
    <xf numFmtId="0" fontId="16" fillId="0" borderId="0" xfId="0" quotePrefix="1" applyFont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4" fillId="0" borderId="0" xfId="0" applyFont="1"/>
    <xf numFmtId="0" fontId="14" fillId="0" borderId="0" xfId="0" applyFont="1" applyBorder="1"/>
    <xf numFmtId="0" fontId="16" fillId="0" borderId="0" xfId="0" applyFont="1" applyAlignment="1">
      <alignment horizontal="center"/>
    </xf>
    <xf numFmtId="0" fontId="0" fillId="33" borderId="0" xfId="0" applyFill="1"/>
    <xf numFmtId="0" fontId="16" fillId="33" borderId="0" xfId="0" applyFont="1" applyFill="1" applyAlignment="1">
      <alignment horizontal="center"/>
    </xf>
    <xf numFmtId="4" fontId="0" fillId="33" borderId="0" xfId="0" applyNumberFormat="1" applyFill="1"/>
    <xf numFmtId="0" fontId="0" fillId="33" borderId="0" xfId="0" applyFill="1" applyAlignment="1">
      <alignment horizontal="center"/>
    </xf>
    <xf numFmtId="43" fontId="0" fillId="33" borderId="0" xfId="1" applyFont="1" applyFill="1"/>
    <xf numFmtId="4" fontId="0" fillId="33" borderId="0" xfId="0" applyNumberFormat="1" applyFill="1" applyBorder="1"/>
    <xf numFmtId="0" fontId="0" fillId="33" borderId="0" xfId="0" applyFill="1" applyBorder="1"/>
    <xf numFmtId="43" fontId="0" fillId="33" borderId="0" xfId="1" applyFont="1" applyFill="1" applyBorder="1"/>
    <xf numFmtId="0" fontId="0" fillId="33" borderId="10" xfId="0" applyFill="1" applyBorder="1"/>
    <xf numFmtId="43" fontId="0" fillId="33" borderId="10" xfId="1" applyFont="1" applyFill="1" applyBorder="1"/>
    <xf numFmtId="4" fontId="16" fillId="33" borderId="0" xfId="0" applyNumberFormat="1" applyFont="1" applyFill="1"/>
    <xf numFmtId="4" fontId="16" fillId="33" borderId="0" xfId="0" applyNumberFormat="1" applyFont="1" applyFill="1" applyBorder="1"/>
    <xf numFmtId="4" fontId="16" fillId="33" borderId="10" xfId="0" applyNumberFormat="1" applyFont="1" applyFill="1" applyBorder="1"/>
    <xf numFmtId="0" fontId="16" fillId="33" borderId="0" xfId="0" applyFont="1" applyFill="1"/>
    <xf numFmtId="0" fontId="16" fillId="33" borderId="0" xfId="0" applyFont="1" applyFill="1" applyBorder="1"/>
    <xf numFmtId="0" fontId="16" fillId="33" borderId="10" xfId="0" applyFont="1" applyFill="1" applyBorder="1"/>
    <xf numFmtId="43" fontId="0" fillId="0" borderId="0" xfId="0" applyNumberFormat="1"/>
    <xf numFmtId="164" fontId="0" fillId="0" borderId="0" xfId="0" applyNumberFormat="1"/>
    <xf numFmtId="165" fontId="0" fillId="0" borderId="0" xfId="0" applyNumberFormat="1"/>
    <xf numFmtId="9" fontId="0" fillId="0" borderId="0" xfId="43" applyFont="1"/>
    <xf numFmtId="10" fontId="14" fillId="0" borderId="10" xfId="0" applyNumberFormat="1" applyFont="1" applyBorder="1"/>
    <xf numFmtId="9" fontId="0" fillId="0" borderId="0" xfId="43" applyNumberFormat="1" applyFont="1"/>
    <xf numFmtId="9" fontId="14" fillId="0" borderId="10" xfId="0" applyNumberFormat="1" applyFont="1" applyBorder="1"/>
    <xf numFmtId="9" fontId="20" fillId="0" borderId="10" xfId="0" applyNumberFormat="1" applyFont="1" applyBorder="1"/>
    <xf numFmtId="10" fontId="20" fillId="0" borderId="10" xfId="0" applyNumberFormat="1" applyFont="1" applyBorder="1"/>
  </cellXfs>
  <cellStyles count="44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Incorreto" xfId="8" builtinId="27" customBuiltin="1"/>
    <cellStyle name="Neutra" xfId="9" builtinId="28" customBuiltin="1"/>
    <cellStyle name="Normal" xfId="0" builtinId="0"/>
    <cellStyle name="Nota" xfId="16" builtinId="10" customBuiltin="1"/>
    <cellStyle name="Porcentagem" xfId="43" builtinId="5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20</xdr:row>
      <xdr:rowOff>0</xdr:rowOff>
    </xdr:from>
    <xdr:to>
      <xdr:col>13</xdr:col>
      <xdr:colOff>9525</xdr:colOff>
      <xdr:row>20</xdr:row>
      <xdr:rowOff>9525</xdr:rowOff>
    </xdr:to>
    <xdr:pic>
      <xdr:nvPicPr>
        <xdr:cNvPr id="2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700" y="495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19050</xdr:colOff>
      <xdr:row>20</xdr:row>
      <xdr:rowOff>0</xdr:rowOff>
    </xdr:from>
    <xdr:to>
      <xdr:col>13</xdr:col>
      <xdr:colOff>28575</xdr:colOff>
      <xdr:row>20</xdr:row>
      <xdr:rowOff>9525</xdr:rowOff>
    </xdr:to>
    <xdr:pic>
      <xdr:nvPicPr>
        <xdr:cNvPr id="3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0" y="495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38100</xdr:colOff>
      <xdr:row>20</xdr:row>
      <xdr:rowOff>0</xdr:rowOff>
    </xdr:from>
    <xdr:to>
      <xdr:col>13</xdr:col>
      <xdr:colOff>47625</xdr:colOff>
      <xdr:row>20</xdr:row>
      <xdr:rowOff>9525</xdr:rowOff>
    </xdr:to>
    <xdr:pic>
      <xdr:nvPicPr>
        <xdr:cNvPr id="4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495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6</xdr:row>
      <xdr:rowOff>9526</xdr:rowOff>
    </xdr:from>
    <xdr:to>
      <xdr:col>16</xdr:col>
      <xdr:colOff>323850</xdr:colOff>
      <xdr:row>6</xdr:row>
      <xdr:rowOff>200025</xdr:rowOff>
    </xdr:to>
    <xdr:sp macro="" textlink="">
      <xdr:nvSpPr>
        <xdr:cNvPr id="2" name="CaixaDeTexto 4"/>
        <xdr:cNvSpPr txBox="1"/>
      </xdr:nvSpPr>
      <xdr:spPr>
        <a:xfrm>
          <a:off x="3076575" y="1152526"/>
          <a:ext cx="7915275" cy="190499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342900" indent="-342900" algn="just">
            <a:buAutoNum type="arabicParenR"/>
          </a:pPr>
          <a:r>
            <a:rPr lang="pt-BR" sz="1200"/>
            <a:t>Adicionar na Receita Exportadora os subprodutos </a:t>
          </a:r>
        </a:p>
        <a:p>
          <a:pPr algn="just"/>
          <a:endParaRPr lang="pt-BR" sz="1200"/>
        </a:p>
        <a:p>
          <a:pPr marL="285750" indent="-285750">
            <a:buFontTx/>
            <a:buChar char="-"/>
          </a:pPr>
          <a:endParaRPr lang="pt-BR" sz="1200"/>
        </a:p>
      </xdr:txBody>
    </xdr:sp>
    <xdr:clientData/>
  </xdr:twoCellAnchor>
  <xdr:oneCellAnchor>
    <xdr:from>
      <xdr:col>4</xdr:col>
      <xdr:colOff>161925</xdr:colOff>
      <xdr:row>7</xdr:row>
      <xdr:rowOff>0</xdr:rowOff>
    </xdr:from>
    <xdr:ext cx="5102807" cy="436786"/>
    <xdr:sp macro="" textlink="">
      <xdr:nvSpPr>
        <xdr:cNvPr id="3" name="CaixaDeTexto 2"/>
        <xdr:cNvSpPr txBox="1"/>
      </xdr:nvSpPr>
      <xdr:spPr>
        <a:xfrm>
          <a:off x="3362325" y="1543050"/>
          <a:ext cx="5102807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2) Converter todas as unidaades de exportação em equivalente de Suco Concentrado)</a:t>
          </a:r>
        </a:p>
        <a:p>
          <a:r>
            <a:rPr lang="pt-BR" sz="1100"/>
            <a:t>NFC =&gt;</a:t>
          </a:r>
          <a:r>
            <a:rPr lang="pt-BR" sz="1100" baseline="0"/>
            <a:t> 5,5 FCOJ , assim dividi-se por 5,5 para obter Equivalente Concentrado.</a:t>
          </a:r>
          <a:endParaRPr lang="pt-BR" sz="1100"/>
        </a:p>
      </xdr:txBody>
    </xdr:sp>
    <xdr:clientData/>
  </xdr:oneCellAnchor>
  <xdr:oneCellAnchor>
    <xdr:from>
      <xdr:col>4</xdr:col>
      <xdr:colOff>209550</xdr:colOff>
      <xdr:row>9</xdr:row>
      <xdr:rowOff>0</xdr:rowOff>
    </xdr:from>
    <xdr:ext cx="3283015" cy="264560"/>
    <xdr:sp macro="" textlink="">
      <xdr:nvSpPr>
        <xdr:cNvPr id="4" name="CaixaDeTexto 3"/>
        <xdr:cNvSpPr txBox="1"/>
      </xdr:nvSpPr>
      <xdr:spPr>
        <a:xfrm>
          <a:off x="3048000" y="2095500"/>
          <a:ext cx="3283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3) Cálculo</a:t>
          </a:r>
          <a:r>
            <a:rPr lang="pt-BR" sz="1100" baseline="0"/>
            <a:t> do volume exportado em tonelada de FCOJ</a:t>
          </a:r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opLeftCell="G1" workbookViewId="0">
      <selection activeCell="S22" sqref="S22"/>
    </sheetView>
  </sheetViews>
  <sheetFormatPr defaultRowHeight="15" x14ac:dyDescent="0.25"/>
  <cols>
    <col min="2" max="4" width="11.85546875" customWidth="1"/>
    <col min="5" max="5" width="8.140625" bestFit="1" customWidth="1"/>
    <col min="6" max="6" width="11.85546875" bestFit="1" customWidth="1"/>
    <col min="8" max="9" width="12.28515625" bestFit="1" customWidth="1"/>
    <col min="10" max="10" width="12.28515625" customWidth="1"/>
    <col min="11" max="11" width="9.28515625" bestFit="1" customWidth="1"/>
    <col min="12" max="12" width="11.85546875" bestFit="1" customWidth="1"/>
    <col min="13" max="13" width="20.7109375" bestFit="1" customWidth="1"/>
    <col min="15" max="15" width="16.5703125" customWidth="1"/>
    <col min="16" max="16" width="16.5703125" bestFit="1" customWidth="1"/>
    <col min="17" max="17" width="11.5703125" bestFit="1" customWidth="1"/>
    <col min="18" max="19" width="10.7109375" bestFit="1" customWidth="1"/>
    <col min="20" max="20" width="9.5703125" bestFit="1" customWidth="1"/>
    <col min="21" max="21" width="11" bestFit="1" customWidth="1"/>
  </cols>
  <sheetData>
    <row r="1" spans="1:21" x14ac:dyDescent="0.25">
      <c r="Q1" s="23" t="s">
        <v>36</v>
      </c>
      <c r="R1" s="23"/>
      <c r="S1" s="23"/>
      <c r="T1" s="23"/>
      <c r="U1" s="23"/>
    </row>
    <row r="2" spans="1:21" x14ac:dyDescent="0.25">
      <c r="A2" t="s">
        <v>35</v>
      </c>
      <c r="E2" s="18"/>
      <c r="Q2" s="19" t="s">
        <v>37</v>
      </c>
      <c r="R2" s="19" t="s">
        <v>38</v>
      </c>
      <c r="S2" s="19" t="s">
        <v>39</v>
      </c>
      <c r="T2" s="19" t="s">
        <v>40</v>
      </c>
      <c r="U2" s="19" t="s">
        <v>41</v>
      </c>
    </row>
    <row r="3" spans="1:21" x14ac:dyDescent="0.25">
      <c r="B3" s="24"/>
      <c r="C3" s="24"/>
      <c r="D3" s="24"/>
      <c r="E3" s="24"/>
      <c r="F3" s="24"/>
      <c r="G3" s="24"/>
      <c r="H3" s="24"/>
      <c r="I3" s="24"/>
      <c r="J3" s="24"/>
      <c r="O3" t="s">
        <v>25</v>
      </c>
      <c r="P3" t="s">
        <v>25</v>
      </c>
      <c r="R3" s="3" t="s">
        <v>42</v>
      </c>
      <c r="S3" s="3" t="s">
        <v>42</v>
      </c>
      <c r="T3" s="3" t="s">
        <v>42</v>
      </c>
      <c r="U3" s="3" t="s">
        <v>43</v>
      </c>
    </row>
    <row r="4" spans="1:21" x14ac:dyDescent="0.25">
      <c r="B4" s="25" t="s">
        <v>4</v>
      </c>
      <c r="C4" s="25" t="s">
        <v>4</v>
      </c>
      <c r="D4" s="25"/>
      <c r="E4" s="25" t="s">
        <v>5</v>
      </c>
      <c r="F4" s="25" t="s">
        <v>5</v>
      </c>
      <c r="G4" s="25"/>
      <c r="H4" s="25" t="s">
        <v>1</v>
      </c>
      <c r="I4" s="25" t="s">
        <v>1</v>
      </c>
      <c r="J4" s="25" t="s">
        <v>1</v>
      </c>
      <c r="K4" s="3" t="s">
        <v>6</v>
      </c>
      <c r="L4" s="3" t="s">
        <v>6</v>
      </c>
      <c r="M4" s="3" t="s">
        <v>10</v>
      </c>
      <c r="N4" s="3" t="s">
        <v>12</v>
      </c>
      <c r="O4" s="3" t="s">
        <v>26</v>
      </c>
      <c r="P4" s="3" t="s">
        <v>26</v>
      </c>
      <c r="Q4" s="3" t="s">
        <v>44</v>
      </c>
      <c r="R4" s="16" t="s">
        <v>45</v>
      </c>
      <c r="S4" s="16" t="s">
        <v>46</v>
      </c>
      <c r="T4" s="16" t="s">
        <v>47</v>
      </c>
      <c r="U4" s="16" t="s">
        <v>48</v>
      </c>
    </row>
    <row r="5" spans="1:21" x14ac:dyDescent="0.25">
      <c r="A5" s="4" t="s">
        <v>9</v>
      </c>
      <c r="B5" s="12" t="s">
        <v>2</v>
      </c>
      <c r="C5" s="12" t="s">
        <v>3</v>
      </c>
      <c r="D5" s="12" t="s">
        <v>7</v>
      </c>
      <c r="E5" s="12" t="s">
        <v>2</v>
      </c>
      <c r="F5" s="12" t="s">
        <v>3</v>
      </c>
      <c r="G5" s="12" t="s">
        <v>7</v>
      </c>
      <c r="H5" s="12" t="s">
        <v>2</v>
      </c>
      <c r="I5" s="12" t="s">
        <v>3</v>
      </c>
      <c r="J5" s="12" t="s">
        <v>7</v>
      </c>
      <c r="K5" s="5" t="s">
        <v>8</v>
      </c>
      <c r="L5" s="5" t="s">
        <v>2</v>
      </c>
      <c r="M5" s="5" t="s">
        <v>11</v>
      </c>
      <c r="N5" s="5" t="s">
        <v>13</v>
      </c>
      <c r="O5" s="5" t="s">
        <v>27</v>
      </c>
      <c r="P5" s="5" t="s">
        <v>28</v>
      </c>
      <c r="Q5" s="20" t="s">
        <v>49</v>
      </c>
      <c r="R5" s="20" t="s">
        <v>46</v>
      </c>
      <c r="S5" s="20" t="s">
        <v>50</v>
      </c>
      <c r="T5" s="20" t="s">
        <v>51</v>
      </c>
      <c r="U5" s="20" t="s">
        <v>47</v>
      </c>
    </row>
    <row r="6" spans="1:21" x14ac:dyDescent="0.25">
      <c r="A6">
        <v>2000</v>
      </c>
      <c r="B6" s="26">
        <v>984.7</v>
      </c>
      <c r="C6" s="26">
        <v>808.854936750452</v>
      </c>
      <c r="D6" s="34">
        <f>(C6/B6)*1000</f>
        <v>821.42270412354208</v>
      </c>
      <c r="E6" s="27" t="s">
        <v>0</v>
      </c>
      <c r="F6" s="27" t="s">
        <v>0</v>
      </c>
      <c r="G6" s="25"/>
      <c r="H6" s="24">
        <v>54.8</v>
      </c>
      <c r="I6" s="24">
        <v>35.200000000000003</v>
      </c>
      <c r="J6" s="28">
        <f>(I6/H6)*1000</f>
        <v>642.33576642335777</v>
      </c>
      <c r="K6" s="2">
        <v>1.6817218779070853</v>
      </c>
      <c r="L6" s="2">
        <v>10873.199999999999</v>
      </c>
      <c r="M6" s="2">
        <v>246.87</v>
      </c>
      <c r="N6">
        <v>1.9554</v>
      </c>
      <c r="O6" s="2">
        <v>4.37</v>
      </c>
      <c r="P6" s="2">
        <f>O6*1413.9</f>
        <v>6178.7430000000004</v>
      </c>
      <c r="Q6" s="21" t="s">
        <v>52</v>
      </c>
      <c r="R6" s="21" t="s">
        <v>52</v>
      </c>
      <c r="S6" s="21" t="s">
        <v>52</v>
      </c>
      <c r="T6" s="21" t="s">
        <v>52</v>
      </c>
      <c r="U6" s="21" t="s">
        <v>52</v>
      </c>
    </row>
    <row r="7" spans="1:21" x14ac:dyDescent="0.25">
      <c r="A7">
        <v>2001</v>
      </c>
      <c r="B7" s="26">
        <v>823.5</v>
      </c>
      <c r="C7" s="26">
        <v>625.3797083839612</v>
      </c>
      <c r="D7" s="34">
        <f t="shared" ref="D7:D20" si="0">(C7/B7)*1000</f>
        <v>759.41676792223575</v>
      </c>
      <c r="E7" s="27" t="s">
        <v>0</v>
      </c>
      <c r="F7" s="27" t="s">
        <v>0</v>
      </c>
      <c r="G7" s="25"/>
      <c r="H7" s="24">
        <v>66.2</v>
      </c>
      <c r="I7" s="24">
        <v>42.4</v>
      </c>
      <c r="J7" s="28">
        <f t="shared" ref="J7:J20" si="1">(I7/H7)*1000</f>
        <v>640.48338368580062</v>
      </c>
      <c r="K7" s="2">
        <v>6.1299872131894793</v>
      </c>
      <c r="L7" s="2">
        <v>8670</v>
      </c>
      <c r="M7" s="2">
        <v>236.52</v>
      </c>
      <c r="N7">
        <v>2.3203999999999998</v>
      </c>
      <c r="O7" s="2">
        <v>4.3899999999999997</v>
      </c>
      <c r="P7" s="2">
        <f t="shared" ref="P7:P20" si="2">O7*1413.9</f>
        <v>6207.0209999999997</v>
      </c>
      <c r="Q7" s="22" t="s">
        <v>52</v>
      </c>
      <c r="R7" s="22" t="s">
        <v>52</v>
      </c>
      <c r="S7" s="22" t="s">
        <v>52</v>
      </c>
      <c r="T7" s="22" t="s">
        <v>52</v>
      </c>
      <c r="U7" s="22" t="s">
        <v>52</v>
      </c>
    </row>
    <row r="8" spans="1:21" x14ac:dyDescent="0.25">
      <c r="A8">
        <v>2002</v>
      </c>
      <c r="B8" s="26">
        <v>969.7</v>
      </c>
      <c r="C8" s="26">
        <v>844.39219784047373</v>
      </c>
      <c r="D8" s="34">
        <f t="shared" si="0"/>
        <v>870.77673284569835</v>
      </c>
      <c r="E8" s="24">
        <v>139.1</v>
      </c>
      <c r="F8" s="24">
        <v>33.299999999999997</v>
      </c>
      <c r="G8" s="37">
        <f>(F8/E8)*1000</f>
        <v>239.39611790079078</v>
      </c>
      <c r="H8" s="24">
        <v>908.9</v>
      </c>
      <c r="I8" s="24">
        <v>115.7</v>
      </c>
      <c r="J8" s="28">
        <f t="shared" si="1"/>
        <v>127.29673231378591</v>
      </c>
      <c r="K8" s="2">
        <v>7.3802065972768265</v>
      </c>
      <c r="L8" s="2">
        <v>13227.359999999999</v>
      </c>
      <c r="M8" s="2">
        <v>224.85</v>
      </c>
      <c r="N8">
        <v>3.5333000000000001</v>
      </c>
      <c r="O8" s="2">
        <v>4.4000000000000004</v>
      </c>
      <c r="P8" s="2">
        <f t="shared" si="2"/>
        <v>6221.1600000000008</v>
      </c>
      <c r="Q8" s="22" t="s">
        <v>52</v>
      </c>
      <c r="R8" s="22" t="s">
        <v>52</v>
      </c>
      <c r="S8" s="22" t="s">
        <v>52</v>
      </c>
      <c r="T8" s="22" t="s">
        <v>52</v>
      </c>
      <c r="U8" s="22" t="s">
        <v>52</v>
      </c>
    </row>
    <row r="9" spans="1:21" x14ac:dyDescent="0.25">
      <c r="A9">
        <v>2003</v>
      </c>
      <c r="B9" s="26">
        <v>1103.3</v>
      </c>
      <c r="C9" s="26">
        <v>860.40708102628093</v>
      </c>
      <c r="D9" s="34">
        <f t="shared" si="0"/>
        <v>779.84870935038612</v>
      </c>
      <c r="E9" s="24">
        <v>278.2</v>
      </c>
      <c r="F9" s="24">
        <v>63.4</v>
      </c>
      <c r="G9" s="37">
        <f t="shared" ref="G9:G20" si="3">(F9/E9)*1000</f>
        <v>227.89360172537744</v>
      </c>
      <c r="H9" s="24">
        <v>896.4</v>
      </c>
      <c r="I9" s="24">
        <v>153.5</v>
      </c>
      <c r="J9" s="28">
        <f t="shared" si="1"/>
        <v>171.24051762605978</v>
      </c>
      <c r="K9" s="2">
        <v>9.3624999999999989</v>
      </c>
      <c r="L9" s="2">
        <v>9877.6799999999985</v>
      </c>
      <c r="M9" s="2">
        <v>226.64</v>
      </c>
      <c r="N9">
        <v>2.8892000000000002</v>
      </c>
      <c r="O9" s="2">
        <v>4.34</v>
      </c>
      <c r="P9" s="2">
        <f t="shared" si="2"/>
        <v>6136.326</v>
      </c>
      <c r="Q9" s="22" t="s">
        <v>52</v>
      </c>
      <c r="R9" s="22" t="s">
        <v>52</v>
      </c>
      <c r="S9" s="22" t="s">
        <v>52</v>
      </c>
      <c r="T9" s="22" t="s">
        <v>52</v>
      </c>
      <c r="U9" s="22" t="s">
        <v>52</v>
      </c>
    </row>
    <row r="10" spans="1:21" x14ac:dyDescent="0.25">
      <c r="A10">
        <v>2004</v>
      </c>
      <c r="B10" s="26">
        <v>944.8</v>
      </c>
      <c r="C10" s="26">
        <v>785.36990856192847</v>
      </c>
      <c r="D10" s="34">
        <f t="shared" si="0"/>
        <v>831.25519534497096</v>
      </c>
      <c r="E10" s="24">
        <v>329</v>
      </c>
      <c r="F10" s="24">
        <v>76</v>
      </c>
      <c r="G10" s="37">
        <f t="shared" si="3"/>
        <v>231.00303951367781</v>
      </c>
      <c r="H10" s="24">
        <v>952.5</v>
      </c>
      <c r="I10" s="24">
        <v>141</v>
      </c>
      <c r="J10" s="28">
        <f t="shared" si="1"/>
        <v>148.03149606299212</v>
      </c>
      <c r="K10" s="2">
        <v>6.048</v>
      </c>
      <c r="L10" s="2">
        <v>13459.919999999998</v>
      </c>
      <c r="M10" s="2">
        <v>244.19</v>
      </c>
      <c r="N10">
        <v>2.6543999999999999</v>
      </c>
      <c r="O10" s="2">
        <v>4.41</v>
      </c>
      <c r="P10" s="2">
        <f t="shared" si="2"/>
        <v>6235.2990000000009</v>
      </c>
      <c r="Q10" s="22" t="s">
        <v>52</v>
      </c>
      <c r="R10" s="22" t="s">
        <v>52</v>
      </c>
      <c r="S10" s="22" t="s">
        <v>52</v>
      </c>
      <c r="T10" s="22" t="s">
        <v>52</v>
      </c>
      <c r="U10" s="22" t="s">
        <v>52</v>
      </c>
    </row>
    <row r="11" spans="1:21" x14ac:dyDescent="0.25">
      <c r="A11">
        <v>2005</v>
      </c>
      <c r="B11" s="26">
        <v>950.6</v>
      </c>
      <c r="C11" s="26">
        <v>751.93798449612405</v>
      </c>
      <c r="D11" s="34">
        <f t="shared" si="0"/>
        <v>791.0140800506249</v>
      </c>
      <c r="E11" s="24">
        <v>454.8</v>
      </c>
      <c r="F11" s="24">
        <v>112.4</v>
      </c>
      <c r="G11" s="37">
        <f t="shared" si="3"/>
        <v>247.141600703606</v>
      </c>
      <c r="H11" s="24">
        <v>850.9</v>
      </c>
      <c r="I11" s="24">
        <v>142.30000000000001</v>
      </c>
      <c r="J11" s="28">
        <f t="shared" si="1"/>
        <v>167.23469267834059</v>
      </c>
      <c r="K11" s="2">
        <v>8.1974999999999998</v>
      </c>
      <c r="L11" s="2">
        <v>10824.24</v>
      </c>
      <c r="M11" s="2">
        <v>226.42</v>
      </c>
      <c r="N11">
        <v>2.3407</v>
      </c>
      <c r="O11" s="2">
        <v>4.6900000000000004</v>
      </c>
      <c r="P11" s="2">
        <f t="shared" si="2"/>
        <v>6631.1910000000007</v>
      </c>
      <c r="Q11" s="22" t="s">
        <v>52</v>
      </c>
      <c r="R11" s="22" t="s">
        <v>52</v>
      </c>
      <c r="S11" s="22" t="s">
        <v>52</v>
      </c>
      <c r="T11" s="22" t="s">
        <v>52</v>
      </c>
      <c r="U11" s="22" t="s">
        <v>52</v>
      </c>
    </row>
    <row r="12" spans="1:21" x14ac:dyDescent="0.25">
      <c r="A12">
        <v>2006</v>
      </c>
      <c r="B12" s="26">
        <v>1241</v>
      </c>
      <c r="C12" s="26">
        <v>1068.1700809089346</v>
      </c>
      <c r="D12" s="34">
        <f t="shared" si="0"/>
        <v>860.73334480977803</v>
      </c>
      <c r="E12" s="24">
        <v>563.1</v>
      </c>
      <c r="F12" s="24">
        <v>156</v>
      </c>
      <c r="G12" s="37">
        <f t="shared" si="3"/>
        <v>277.03782631859349</v>
      </c>
      <c r="H12" s="24">
        <v>867.1</v>
      </c>
      <c r="I12" s="24">
        <v>174.7</v>
      </c>
      <c r="J12" s="28">
        <f t="shared" si="1"/>
        <v>201.47618498443086</v>
      </c>
      <c r="K12" s="2">
        <v>10.64</v>
      </c>
      <c r="L12" s="2">
        <v>12917.28</v>
      </c>
      <c r="M12" s="2">
        <v>232.69</v>
      </c>
      <c r="N12">
        <v>2.1379999999999999</v>
      </c>
      <c r="O12" s="2">
        <v>5.71</v>
      </c>
      <c r="P12" s="2">
        <f t="shared" si="2"/>
        <v>8073.3690000000006</v>
      </c>
      <c r="Q12" s="22" t="s">
        <v>52</v>
      </c>
      <c r="R12" s="22" t="s">
        <v>52</v>
      </c>
      <c r="S12" s="22" t="s">
        <v>52</v>
      </c>
      <c r="T12" s="22" t="s">
        <v>52</v>
      </c>
      <c r="U12" s="22" t="s">
        <v>52</v>
      </c>
    </row>
    <row r="13" spans="1:21" x14ac:dyDescent="0.25">
      <c r="A13">
        <v>2007</v>
      </c>
      <c r="B13" s="26">
        <v>1914.3999999999999</v>
      </c>
      <c r="C13" s="26">
        <v>1581.2339968613198</v>
      </c>
      <c r="D13" s="34">
        <f t="shared" si="0"/>
        <v>825.96844800528629</v>
      </c>
      <c r="E13" s="24">
        <v>794.4</v>
      </c>
      <c r="F13" s="24">
        <v>220.3</v>
      </c>
      <c r="G13" s="37">
        <f t="shared" si="3"/>
        <v>277.31621349446124</v>
      </c>
      <c r="H13" s="24">
        <v>863.5</v>
      </c>
      <c r="I13" s="24">
        <v>213.5</v>
      </c>
      <c r="J13" s="28">
        <f t="shared" si="1"/>
        <v>247.24956572090332</v>
      </c>
      <c r="K13" s="2">
        <v>11.288</v>
      </c>
      <c r="L13" s="2">
        <v>12962.159999999998</v>
      </c>
      <c r="M13" s="2">
        <v>228.49</v>
      </c>
      <c r="N13">
        <v>1.7713000000000001</v>
      </c>
      <c r="O13" s="2">
        <v>5.91</v>
      </c>
      <c r="P13" s="2">
        <f t="shared" si="2"/>
        <v>8356.1490000000013</v>
      </c>
      <c r="Q13" s="22" t="s">
        <v>52</v>
      </c>
      <c r="R13" s="22" t="s">
        <v>52</v>
      </c>
      <c r="S13" s="22" t="s">
        <v>52</v>
      </c>
      <c r="T13" s="22" t="s">
        <v>52</v>
      </c>
      <c r="U13" s="22" t="s">
        <v>52</v>
      </c>
    </row>
    <row r="14" spans="1:21" x14ac:dyDescent="0.25">
      <c r="A14">
        <v>2008</v>
      </c>
      <c r="B14" s="26">
        <v>1619.3000000000002</v>
      </c>
      <c r="C14" s="26">
        <v>1523.616861121566</v>
      </c>
      <c r="D14" s="34">
        <f t="shared" si="0"/>
        <v>940.91080165600306</v>
      </c>
      <c r="E14" s="24">
        <v>927.7</v>
      </c>
      <c r="F14" s="24">
        <v>286.60000000000002</v>
      </c>
      <c r="G14" s="37">
        <f t="shared" si="3"/>
        <v>308.9360784736445</v>
      </c>
      <c r="H14" s="24">
        <v>578.9</v>
      </c>
      <c r="I14" s="24">
        <v>209</v>
      </c>
      <c r="J14" s="28">
        <f t="shared" si="1"/>
        <v>361.02953878044571</v>
      </c>
      <c r="K14" s="2">
        <v>10.190000000000001</v>
      </c>
      <c r="L14" s="2">
        <v>11746.319999999998</v>
      </c>
      <c r="M14" s="2">
        <v>252.88</v>
      </c>
      <c r="N14">
        <v>2.3370000000000002</v>
      </c>
      <c r="O14" s="2">
        <v>5.61</v>
      </c>
      <c r="P14" s="2">
        <f t="shared" si="2"/>
        <v>7931.9790000000012</v>
      </c>
      <c r="Q14" s="22" t="s">
        <v>52</v>
      </c>
      <c r="R14" s="22" t="s">
        <v>52</v>
      </c>
      <c r="S14" s="22" t="s">
        <v>52</v>
      </c>
      <c r="T14" s="22" t="s">
        <v>52</v>
      </c>
      <c r="U14" s="22" t="s">
        <v>52</v>
      </c>
    </row>
    <row r="15" spans="1:21" x14ac:dyDescent="0.25">
      <c r="A15">
        <v>2009</v>
      </c>
      <c r="B15" s="26">
        <v>1254.8</v>
      </c>
      <c r="C15" s="26">
        <v>1164.3314465992389</v>
      </c>
      <c r="D15" s="34">
        <f t="shared" si="0"/>
        <v>927.90201354736928</v>
      </c>
      <c r="E15" s="24">
        <v>934.8</v>
      </c>
      <c r="F15" s="24">
        <v>313.10000000000002</v>
      </c>
      <c r="G15" s="37">
        <f t="shared" si="3"/>
        <v>334.93795464270437</v>
      </c>
      <c r="H15" s="24">
        <v>784.1</v>
      </c>
      <c r="I15" s="24">
        <v>186.2</v>
      </c>
      <c r="J15" s="28">
        <f t="shared" si="1"/>
        <v>237.46971049611017</v>
      </c>
      <c r="K15" s="2">
        <v>5.5440000000000005</v>
      </c>
      <c r="L15" s="2">
        <v>11184.096</v>
      </c>
      <c r="M15" s="2">
        <v>262.52</v>
      </c>
      <c r="N15">
        <v>1.7412000000000001</v>
      </c>
      <c r="O15" s="2">
        <v>5.51</v>
      </c>
      <c r="P15" s="2">
        <f t="shared" si="2"/>
        <v>7790.5889999999999</v>
      </c>
      <c r="Q15" s="22" t="s">
        <v>52</v>
      </c>
      <c r="R15" s="22" t="s">
        <v>52</v>
      </c>
      <c r="S15" s="22" t="s">
        <v>52</v>
      </c>
      <c r="T15" s="22" t="s">
        <v>52</v>
      </c>
      <c r="U15" s="22" t="s">
        <v>52</v>
      </c>
    </row>
    <row r="16" spans="1:21" x14ac:dyDescent="0.25">
      <c r="A16">
        <v>2010</v>
      </c>
      <c r="B16" s="26">
        <v>1361.8</v>
      </c>
      <c r="C16" s="26">
        <v>1385.6328856328857</v>
      </c>
      <c r="D16" s="34">
        <f t="shared" si="0"/>
        <v>1017.5010175010175</v>
      </c>
      <c r="E16" s="24">
        <v>947.4</v>
      </c>
      <c r="F16" s="24">
        <v>335.6</v>
      </c>
      <c r="G16" s="37">
        <f t="shared" si="3"/>
        <v>354.23263668988812</v>
      </c>
      <c r="H16" s="24">
        <v>710.3</v>
      </c>
      <c r="I16" s="24">
        <v>220.2</v>
      </c>
      <c r="J16" s="28">
        <f t="shared" si="1"/>
        <v>310.00985499084891</v>
      </c>
      <c r="K16" s="2">
        <v>13.836000000000002</v>
      </c>
      <c r="L16" s="2">
        <v>10036.799999999999</v>
      </c>
      <c r="M16" s="2">
        <v>240.58</v>
      </c>
      <c r="N16">
        <v>1.6661999999999999</v>
      </c>
      <c r="O16" s="2">
        <v>5.89</v>
      </c>
      <c r="P16" s="2">
        <f t="shared" si="2"/>
        <v>8327.8709999999992</v>
      </c>
      <c r="Q16" s="22" t="s">
        <v>52</v>
      </c>
      <c r="R16" s="22" t="s">
        <v>52</v>
      </c>
      <c r="S16" s="22" t="s">
        <v>52</v>
      </c>
      <c r="T16" s="22" t="s">
        <v>52</v>
      </c>
      <c r="U16" s="22" t="s">
        <v>52</v>
      </c>
    </row>
    <row r="17" spans="1:21" x14ac:dyDescent="0.25">
      <c r="A17">
        <v>2011</v>
      </c>
      <c r="B17" s="26">
        <v>1843</v>
      </c>
      <c r="C17" s="26">
        <v>2026.1653474054531</v>
      </c>
      <c r="D17" s="34">
        <f t="shared" si="0"/>
        <v>1099.3843447669308</v>
      </c>
      <c r="E17" s="26">
        <v>1038</v>
      </c>
      <c r="F17" s="24">
        <v>410.3</v>
      </c>
      <c r="G17" s="37">
        <f t="shared" si="3"/>
        <v>395.27938342967246</v>
      </c>
      <c r="H17" s="24">
        <v>400.3</v>
      </c>
      <c r="I17" s="24">
        <v>315</v>
      </c>
      <c r="J17" s="28">
        <f t="shared" si="1"/>
        <v>786.90981763677235</v>
      </c>
      <c r="K17" s="2">
        <v>15.27</v>
      </c>
      <c r="L17" s="2">
        <v>16075.199999999999</v>
      </c>
      <c r="M17" s="2">
        <v>265.36</v>
      </c>
      <c r="N17">
        <v>1.8757999999999999</v>
      </c>
      <c r="O17" s="2">
        <v>6.09</v>
      </c>
      <c r="P17" s="2">
        <f t="shared" si="2"/>
        <v>8610.6509999999998</v>
      </c>
      <c r="Q17" s="22" t="s">
        <v>52</v>
      </c>
      <c r="R17" s="22" t="s">
        <v>52</v>
      </c>
      <c r="S17" s="22" t="s">
        <v>52</v>
      </c>
      <c r="T17" s="22" t="s">
        <v>52</v>
      </c>
      <c r="U17" s="22" t="s">
        <v>52</v>
      </c>
    </row>
    <row r="18" spans="1:21" x14ac:dyDescent="0.25">
      <c r="A18" s="6">
        <v>2012</v>
      </c>
      <c r="B18" s="29">
        <v>1728.5</v>
      </c>
      <c r="C18" s="29">
        <v>2054.8026628625771</v>
      </c>
      <c r="D18" s="35">
        <f t="shared" si="0"/>
        <v>1188.7779362815024</v>
      </c>
      <c r="E18" s="30">
        <v>973.8</v>
      </c>
      <c r="F18" s="30">
        <v>396</v>
      </c>
      <c r="G18" s="38">
        <f t="shared" si="3"/>
        <v>406.65434380776344</v>
      </c>
      <c r="H18" s="30">
        <v>400.5</v>
      </c>
      <c r="I18" s="30">
        <v>292</v>
      </c>
      <c r="J18" s="31">
        <f t="shared" si="1"/>
        <v>729.08863920099873</v>
      </c>
      <c r="K18" s="7">
        <v>6.583333333333333</v>
      </c>
      <c r="L18" s="7">
        <v>11424</v>
      </c>
      <c r="M18" s="7">
        <v>263.54000000000002</v>
      </c>
      <c r="N18" s="6">
        <v>2.0434999999999999</v>
      </c>
      <c r="O18" s="7">
        <v>5.89</v>
      </c>
      <c r="P18" s="7">
        <f t="shared" si="2"/>
        <v>8327.8709999999992</v>
      </c>
      <c r="Q18" s="22" t="s">
        <v>52</v>
      </c>
      <c r="R18" s="22" t="s">
        <v>52</v>
      </c>
      <c r="S18" s="22" t="s">
        <v>52</v>
      </c>
      <c r="T18" s="22" t="s">
        <v>52</v>
      </c>
      <c r="U18" s="22" t="s">
        <v>52</v>
      </c>
    </row>
    <row r="19" spans="1:21" x14ac:dyDescent="0.25">
      <c r="A19" s="6">
        <v>2013</v>
      </c>
      <c r="B19" s="29">
        <v>1767.2</v>
      </c>
      <c r="C19" s="29">
        <v>1829.2102266846082</v>
      </c>
      <c r="D19" s="35">
        <f t="shared" si="0"/>
        <v>1035.0895352447985</v>
      </c>
      <c r="E19" s="29">
        <v>1099.8</v>
      </c>
      <c r="F19" s="30">
        <v>432.9</v>
      </c>
      <c r="G19" s="38">
        <f t="shared" si="3"/>
        <v>393.61702127659578</v>
      </c>
      <c r="H19" s="30">
        <v>342.2</v>
      </c>
      <c r="I19" s="30">
        <v>233.7</v>
      </c>
      <c r="J19" s="31">
        <f t="shared" si="1"/>
        <v>682.93395675043837</v>
      </c>
      <c r="K19" s="7">
        <v>7.1225000000000005</v>
      </c>
      <c r="L19" s="7">
        <v>9792</v>
      </c>
      <c r="M19" s="7">
        <v>282</v>
      </c>
      <c r="N19" s="6">
        <v>2.3426</v>
      </c>
      <c r="O19" s="7">
        <v>6.23</v>
      </c>
      <c r="P19" s="7">
        <f t="shared" si="2"/>
        <v>8808.5970000000016</v>
      </c>
      <c r="Q19" s="22" t="s">
        <v>52</v>
      </c>
      <c r="R19" s="22" t="s">
        <v>52</v>
      </c>
      <c r="S19" s="22" t="s">
        <v>52</v>
      </c>
      <c r="T19" s="22" t="s">
        <v>52</v>
      </c>
      <c r="U19" s="22" t="s">
        <v>52</v>
      </c>
    </row>
    <row r="20" spans="1:21" x14ac:dyDescent="0.25">
      <c r="A20" s="4">
        <v>2014</v>
      </c>
      <c r="B20" s="13">
        <v>1506.9</v>
      </c>
      <c r="C20" s="13">
        <v>1777.2142941384598</v>
      </c>
      <c r="D20" s="36">
        <f t="shared" si="0"/>
        <v>1179.3843613633683</v>
      </c>
      <c r="E20" s="13">
        <v>1041</v>
      </c>
      <c r="F20" s="32">
        <v>390.9</v>
      </c>
      <c r="G20" s="39">
        <f t="shared" si="3"/>
        <v>375.50432276657057</v>
      </c>
      <c r="H20" s="32">
        <v>194.2</v>
      </c>
      <c r="I20" s="32">
        <v>220.8</v>
      </c>
      <c r="J20" s="33">
        <f t="shared" si="1"/>
        <v>1136.9721936148303</v>
      </c>
      <c r="K20" s="9">
        <v>9.7940000000000005</v>
      </c>
      <c r="L20" s="9">
        <v>11073.119999999999</v>
      </c>
      <c r="M20" s="9">
        <v>240.5</v>
      </c>
      <c r="N20" s="4">
        <v>2.6562000000000001</v>
      </c>
      <c r="O20" s="9">
        <v>6.2</v>
      </c>
      <c r="P20" s="9">
        <f t="shared" si="2"/>
        <v>8766.18</v>
      </c>
      <c r="Q20" s="44">
        <f>CALCULO2014!B13</f>
        <v>0.58823983742018182</v>
      </c>
      <c r="R20" s="44">
        <f>CALCULO2014!B14</f>
        <v>0.37037217148240953</v>
      </c>
      <c r="S20" s="48">
        <f>CALCULO2014!B15</f>
        <v>5.9505684731731359E-2</v>
      </c>
      <c r="T20" s="47">
        <f>CALCULO2014!B16</f>
        <v>0.89884111726825078</v>
      </c>
      <c r="U20" s="46">
        <f>CALCULO2014!B17</f>
        <v>0.10115888273174915</v>
      </c>
    </row>
    <row r="22" spans="1:21" x14ac:dyDescent="0.25">
      <c r="B22" t="s">
        <v>14</v>
      </c>
    </row>
    <row r="24" spans="1:21" x14ac:dyDescent="0.25">
      <c r="B24" t="s">
        <v>53</v>
      </c>
    </row>
    <row r="26" spans="1:21" x14ac:dyDescent="0.25">
      <c r="C26" t="s">
        <v>54</v>
      </c>
    </row>
  </sheetData>
  <mergeCells count="1">
    <mergeCell ref="Q1:U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zoomScale="120" zoomScaleNormal="120" workbookViewId="0">
      <selection activeCell="E18" sqref="E18"/>
    </sheetView>
  </sheetViews>
  <sheetFormatPr defaultRowHeight="15" x14ac:dyDescent="0.25"/>
  <cols>
    <col min="2" max="2" width="16.7109375" customWidth="1"/>
    <col min="3" max="3" width="13" customWidth="1"/>
    <col min="9" max="10" width="12.28515625" bestFit="1" customWidth="1"/>
    <col min="11" max="11" width="12.7109375" bestFit="1" customWidth="1"/>
    <col min="12" max="12" width="11.140625" bestFit="1" customWidth="1"/>
    <col min="13" max="13" width="20.85546875" bestFit="1" customWidth="1"/>
    <col min="15" max="15" width="16.42578125" customWidth="1"/>
  </cols>
  <sheetData>
    <row r="1" spans="1:15" x14ac:dyDescent="0.25">
      <c r="A1" t="s">
        <v>34</v>
      </c>
      <c r="O1" s="3" t="s">
        <v>25</v>
      </c>
    </row>
    <row r="2" spans="1:15" x14ac:dyDescent="0.25">
      <c r="B2" s="3" t="s">
        <v>4</v>
      </c>
      <c r="C2" s="3" t="s">
        <v>4</v>
      </c>
      <c r="D2" s="3"/>
      <c r="E2" s="3" t="s">
        <v>5</v>
      </c>
      <c r="F2" s="3" t="s">
        <v>5</v>
      </c>
      <c r="G2" s="3"/>
      <c r="H2" s="3" t="s">
        <v>1</v>
      </c>
      <c r="I2" s="3" t="s">
        <v>1</v>
      </c>
      <c r="J2" s="3" t="s">
        <v>1</v>
      </c>
      <c r="K2" s="3" t="s">
        <v>6</v>
      </c>
      <c r="L2" s="3" t="s">
        <v>6</v>
      </c>
      <c r="M2" s="3" t="s">
        <v>10</v>
      </c>
      <c r="N2" s="3" t="s">
        <v>12</v>
      </c>
      <c r="O2" s="3" t="s">
        <v>26</v>
      </c>
    </row>
    <row r="3" spans="1:15" x14ac:dyDescent="0.25">
      <c r="A3" s="4" t="s">
        <v>9</v>
      </c>
      <c r="B3" s="5" t="s">
        <v>2</v>
      </c>
      <c r="C3" s="5" t="s">
        <v>3</v>
      </c>
      <c r="D3" s="5" t="s">
        <v>7</v>
      </c>
      <c r="E3" s="12" t="s">
        <v>2</v>
      </c>
      <c r="F3" s="5" t="s">
        <v>3</v>
      </c>
      <c r="G3" s="5" t="s">
        <v>7</v>
      </c>
      <c r="H3" s="5" t="s">
        <v>2</v>
      </c>
      <c r="I3" s="5" t="s">
        <v>3</v>
      </c>
      <c r="J3" s="5" t="s">
        <v>7</v>
      </c>
      <c r="K3" s="5" t="s">
        <v>8</v>
      </c>
      <c r="L3" s="5" t="s">
        <v>2</v>
      </c>
      <c r="M3" s="5" t="s">
        <v>11</v>
      </c>
      <c r="N3" s="5" t="s">
        <v>13</v>
      </c>
      <c r="O3" s="5" t="s">
        <v>28</v>
      </c>
    </row>
    <row r="4" spans="1:15" x14ac:dyDescent="0.25">
      <c r="A4" s="4">
        <v>2014</v>
      </c>
      <c r="B4" s="8">
        <v>1506.9</v>
      </c>
      <c r="C4" s="8">
        <v>1777.2142941384598</v>
      </c>
      <c r="D4" s="8">
        <f t="shared" ref="D4" si="0">(C4/B4)*1000</f>
        <v>1179.3843613633683</v>
      </c>
      <c r="E4" s="13">
        <v>1041</v>
      </c>
      <c r="F4" s="4">
        <v>390.9</v>
      </c>
      <c r="G4" s="4">
        <f t="shared" ref="G4" si="1">(F4/E4)*1000</f>
        <v>375.50432276657057</v>
      </c>
      <c r="H4" s="4">
        <v>194.2</v>
      </c>
      <c r="I4" s="4">
        <v>220.8</v>
      </c>
      <c r="J4" s="9">
        <f t="shared" ref="J4" si="2">(I4/H4)*1000</f>
        <v>1136.9721936148303</v>
      </c>
      <c r="K4" s="33">
        <v>9.7940000000000005</v>
      </c>
      <c r="L4" s="9">
        <v>11073.119999999999</v>
      </c>
      <c r="M4" s="33">
        <v>240.5</v>
      </c>
      <c r="N4" s="4">
        <v>2.6562000000000001</v>
      </c>
      <c r="O4" s="17">
        <v>8766.18</v>
      </c>
    </row>
    <row r="5" spans="1:15" x14ac:dyDescent="0.25">
      <c r="B5" s="40"/>
      <c r="E5" s="2">
        <f>E4/5.5</f>
        <v>189.27272727272728</v>
      </c>
      <c r="K5" s="41">
        <f>K4*M4</f>
        <v>2355.4570000000003</v>
      </c>
    </row>
    <row r="6" spans="1:15" x14ac:dyDescent="0.25">
      <c r="B6" s="1"/>
      <c r="K6" s="42">
        <f>K5/N4</f>
        <v>886.77697462540482</v>
      </c>
    </row>
    <row r="7" spans="1:15" ht="18.75" x14ac:dyDescent="0.3">
      <c r="A7" t="s">
        <v>15</v>
      </c>
      <c r="B7" s="10">
        <f>I4+C4+F4</f>
        <v>2388.9142941384598</v>
      </c>
      <c r="C7" t="s">
        <v>16</v>
      </c>
    </row>
    <row r="8" spans="1:15" x14ac:dyDescent="0.25">
      <c r="A8" t="s">
        <v>17</v>
      </c>
      <c r="B8" s="2">
        <f>E4/5.5</f>
        <v>189.27272727272728</v>
      </c>
      <c r="C8" t="s">
        <v>18</v>
      </c>
    </row>
    <row r="10" spans="1:15" x14ac:dyDescent="0.25">
      <c r="A10" t="s">
        <v>19</v>
      </c>
      <c r="B10" s="1">
        <f>B4+B8</f>
        <v>1696.1727272727273</v>
      </c>
    </row>
    <row r="11" spans="1:15" ht="15.75" x14ac:dyDescent="0.25">
      <c r="A11" t="s">
        <v>20</v>
      </c>
      <c r="B11" s="14">
        <f>(B7/B10)*1000</f>
        <v>1408.4145180070136</v>
      </c>
      <c r="C11" s="11"/>
      <c r="E11" s="21" t="s">
        <v>21</v>
      </c>
    </row>
    <row r="12" spans="1:15" x14ac:dyDescent="0.25">
      <c r="A12" t="s">
        <v>22</v>
      </c>
      <c r="B12" s="14">
        <f>(K4*M4)/N4</f>
        <v>886.77697462540482</v>
      </c>
      <c r="E12" s="21" t="s">
        <v>24</v>
      </c>
    </row>
    <row r="13" spans="1:15" x14ac:dyDescent="0.25">
      <c r="A13" t="s">
        <v>23</v>
      </c>
      <c r="B13" s="15">
        <f>(B11-B12)/B12</f>
        <v>0.58823983742018182</v>
      </c>
      <c r="E13" s="21" t="s">
        <v>29</v>
      </c>
    </row>
    <row r="14" spans="1:15" x14ac:dyDescent="0.25">
      <c r="A14" t="s">
        <v>30</v>
      </c>
      <c r="B14" s="15">
        <f>(B11-B12)/B11</f>
        <v>0.37037217148240953</v>
      </c>
      <c r="E14" s="21" t="s">
        <v>31</v>
      </c>
    </row>
    <row r="15" spans="1:15" x14ac:dyDescent="0.25">
      <c r="A15" t="s">
        <v>33</v>
      </c>
      <c r="B15" s="15">
        <f>(B11-B12)/O4</f>
        <v>5.9505684731731359E-2</v>
      </c>
      <c r="E15" s="21" t="s">
        <v>32</v>
      </c>
    </row>
    <row r="16" spans="1:15" x14ac:dyDescent="0.25">
      <c r="A16" t="s">
        <v>55</v>
      </c>
      <c r="B16" s="45">
        <f>(O4-K6)/O4</f>
        <v>0.89884111726825078</v>
      </c>
      <c r="E16" s="21" t="s">
        <v>56</v>
      </c>
    </row>
    <row r="17" spans="1:5" x14ac:dyDescent="0.25">
      <c r="A17" t="s">
        <v>57</v>
      </c>
      <c r="B17" s="43">
        <f>B12/O4</f>
        <v>0.10115888273174915</v>
      </c>
      <c r="E17" s="21" t="s">
        <v>58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DADOSBASICOS</vt:lpstr>
      <vt:lpstr>CALCULO2014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Margarete Boteon</dc:creator>
  <cp:lastModifiedBy>Margarete Boteon</cp:lastModifiedBy>
  <dcterms:created xsi:type="dcterms:W3CDTF">2020-10-23T15:54:15Z</dcterms:created>
  <dcterms:modified xsi:type="dcterms:W3CDTF">2020-10-26T18:32:45Z</dcterms:modified>
</cp:coreProperties>
</file>