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eder/Google DriveUSP/Aulas_DF/Bases/2020/Balmer/"/>
    </mc:Choice>
  </mc:AlternateContent>
  <xr:revisionPtr revIDLastSave="0" documentId="13_ncr:1_{D81417DD-1BED-AA4D-8C62-A01248A26A1F}" xr6:coauthVersionLast="45" xr6:coauthVersionMax="45" xr10:uidLastSave="{00000000-0000-0000-0000-000000000000}"/>
  <bookViews>
    <workbookView xWindow="0" yWindow="460" windowWidth="31340" windowHeight="19460" xr2:uid="{BD4BF3F0-9DC2-4634-8E24-E22124291B3D}"/>
  </bookViews>
  <sheets>
    <sheet name="Sheet1" sheetId="1" r:id="rId1"/>
    <sheet name="Sheet2" sheetId="2" r:id="rId2"/>
    <sheet name="Sheet1 (2)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G41" i="3" s="1"/>
  <c r="K41" i="3" s="1"/>
  <c r="J40" i="3"/>
  <c r="E40" i="3"/>
  <c r="G40" i="3" s="1"/>
  <c r="K40" i="3" s="1"/>
  <c r="J39" i="3"/>
  <c r="E39" i="3"/>
  <c r="G39" i="3" s="1"/>
  <c r="K39" i="3" s="1"/>
  <c r="J38" i="3"/>
  <c r="E38" i="3"/>
  <c r="G38" i="3" s="1"/>
  <c r="K38" i="3" s="1"/>
  <c r="J32" i="3"/>
  <c r="E32" i="3"/>
  <c r="G32" i="3" s="1"/>
  <c r="K32" i="3" s="1"/>
  <c r="J31" i="3"/>
  <c r="E31" i="3"/>
  <c r="G31" i="3" s="1"/>
  <c r="K31" i="3" s="1"/>
  <c r="J30" i="3"/>
  <c r="E30" i="3"/>
  <c r="G30" i="3" s="1"/>
  <c r="K30" i="3" s="1"/>
  <c r="J29" i="3"/>
  <c r="E29" i="3"/>
  <c r="G29" i="3" s="1"/>
  <c r="K29" i="3" s="1"/>
  <c r="J28" i="3"/>
  <c r="E28" i="3"/>
  <c r="G28" i="3" s="1"/>
  <c r="K28" i="3" s="1"/>
  <c r="J23" i="3"/>
  <c r="E23" i="3"/>
  <c r="G23" i="3" s="1"/>
  <c r="K23" i="3" s="1"/>
  <c r="J22" i="3"/>
  <c r="E22" i="3"/>
  <c r="G22" i="3" s="1"/>
  <c r="K22" i="3" s="1"/>
  <c r="J21" i="3"/>
  <c r="E21" i="3"/>
  <c r="G21" i="3" s="1"/>
  <c r="K21" i="3" s="1"/>
  <c r="J19" i="3"/>
  <c r="E19" i="3"/>
  <c r="G19" i="3" s="1"/>
  <c r="K19" i="3" s="1"/>
  <c r="J15" i="3"/>
  <c r="E15" i="3"/>
  <c r="J14" i="3"/>
  <c r="E14" i="3"/>
  <c r="G14" i="3" s="1"/>
  <c r="J13" i="3"/>
  <c r="E13" i="3"/>
  <c r="G13" i="3" s="1"/>
  <c r="J12" i="3"/>
  <c r="E12" i="3"/>
  <c r="G12" i="3" s="1"/>
  <c r="K12" i="3" s="1"/>
  <c r="J11" i="3"/>
  <c r="E11" i="3"/>
  <c r="G11" i="3" s="1"/>
  <c r="K11" i="3" s="1"/>
  <c r="J10" i="3"/>
  <c r="E10" i="3"/>
  <c r="G10" i="3" s="1"/>
  <c r="J9" i="3"/>
  <c r="E9" i="3"/>
  <c r="G9" i="3" s="1"/>
  <c r="H4" i="3"/>
  <c r="I4" i="3" s="1"/>
  <c r="H4" i="1"/>
  <c r="I4" i="1" s="1"/>
  <c r="K9" i="3" l="1"/>
  <c r="K13" i="3"/>
  <c r="K10" i="3"/>
  <c r="K14" i="3"/>
  <c r="G15" i="3"/>
  <c r="K15" i="3" s="1"/>
  <c r="K43" i="3"/>
  <c r="P45" i="3" s="1"/>
  <c r="M43" i="3"/>
  <c r="M16" i="3"/>
  <c r="M17" i="3" s="1"/>
  <c r="K16" i="3"/>
  <c r="P18" i="3" s="1"/>
  <c r="M24" i="3"/>
  <c r="M25" i="3" s="1"/>
  <c r="K24" i="3"/>
  <c r="P26" i="3" s="1"/>
  <c r="M33" i="3"/>
  <c r="M34" i="3" s="1"/>
  <c r="K33" i="3"/>
  <c r="P35" i="3" s="1"/>
  <c r="C36" i="2"/>
  <c r="D36" i="2"/>
  <c r="E36" i="2"/>
  <c r="C35" i="2"/>
  <c r="D35" i="2"/>
  <c r="E35" i="2"/>
  <c r="C34" i="2"/>
  <c r="D34" i="2"/>
  <c r="E34" i="2"/>
  <c r="C33" i="2"/>
  <c r="D33" i="2"/>
  <c r="E33" i="2"/>
  <c r="C32" i="2"/>
  <c r="D32" i="2"/>
  <c r="E32" i="2"/>
  <c r="C31" i="2"/>
  <c r="D31" i="2"/>
  <c r="E31" i="2"/>
  <c r="C30" i="2"/>
  <c r="D30" i="2"/>
  <c r="E30" i="2"/>
  <c r="E10" i="2"/>
  <c r="C8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D10" i="2"/>
  <c r="C10" i="2"/>
  <c r="D9" i="2"/>
  <c r="C9" i="2"/>
  <c r="M44" i="3" l="1"/>
  <c r="E40" i="1"/>
  <c r="E13" i="1" l="1"/>
  <c r="E38" i="1"/>
  <c r="E14" i="1"/>
  <c r="E19" i="1"/>
  <c r="E32" i="1"/>
  <c r="E10" i="1"/>
  <c r="E21" i="1"/>
  <c r="E29" i="1"/>
  <c r="E39" i="1"/>
  <c r="E11" i="1"/>
  <c r="E41" i="1"/>
  <c r="E12" i="1"/>
  <c r="E22" i="1"/>
  <c r="E30" i="1"/>
  <c r="E15" i="1"/>
  <c r="E20" i="1"/>
  <c r="E28" i="1"/>
  <c r="E31" i="1"/>
  <c r="E9" i="1"/>
</calcChain>
</file>

<file path=xl/sharedStrings.xml><?xml version="1.0" encoding="utf-8"?>
<sst xmlns="http://schemas.openxmlformats.org/spreadsheetml/2006/main" count="174" uniqueCount="45">
  <si>
    <t>LED Vermelho</t>
  </si>
  <si>
    <t>graus</t>
  </si>
  <si>
    <t>Distância LED-Grade</t>
  </si>
  <si>
    <t>cm</t>
  </si>
  <si>
    <t>Distância Grade-Objetiva</t>
  </si>
  <si>
    <t>Distância Objetiva-Ocular</t>
  </si>
  <si>
    <t>Hélio</t>
  </si>
  <si>
    <t>Ângulo-Vermelho</t>
  </si>
  <si>
    <t>Ângulo-Violeta</t>
  </si>
  <si>
    <t>Rede de difração</t>
  </si>
  <si>
    <t>d=</t>
  </si>
  <si>
    <t>Espaçamento da rede de difração</t>
  </si>
  <si>
    <t>Ângulo-Verde</t>
  </si>
  <si>
    <t>lambda=</t>
  </si>
  <si>
    <t>Ângulo-Azul</t>
  </si>
  <si>
    <t>m</t>
  </si>
  <si>
    <t>Ângulo-Laranja</t>
  </si>
  <si>
    <t>m=</t>
  </si>
  <si>
    <t>[puro]</t>
  </si>
  <si>
    <t>dAssumido=</t>
  </si>
  <si>
    <t>Ângulo-</t>
  </si>
  <si>
    <t>Ângulo-Verde'</t>
  </si>
  <si>
    <t>Ângulo-Verde''</t>
  </si>
  <si>
    <t>Ângulo-Vermelho'</t>
  </si>
  <si>
    <t>Ângulo-Vermelho''</t>
  </si>
  <si>
    <t>1/lambda</t>
  </si>
  <si>
    <t>Lambda(m)</t>
  </si>
  <si>
    <t>n</t>
  </si>
  <si>
    <t>1/4-1/n^2</t>
  </si>
  <si>
    <t>Ângulo-Azul(desconsiderar???)</t>
  </si>
  <si>
    <t>Hidrogênio</t>
  </si>
  <si>
    <t>Neônio</t>
  </si>
  <si>
    <t>Ângulo-Amarelo</t>
  </si>
  <si>
    <t>±</t>
  </si>
  <si>
    <t>Oxigênio</t>
  </si>
  <si>
    <t>m/1</t>
  </si>
  <si>
    <t>Rh</t>
  </si>
  <si>
    <t>Lyman</t>
  </si>
  <si>
    <t>Balmer</t>
  </si>
  <si>
    <t>Paschen</t>
  </si>
  <si>
    <t>Rh=</t>
  </si>
  <si>
    <t>Limite Visível Min</t>
  </si>
  <si>
    <t>Limite Visível Max</t>
  </si>
  <si>
    <t>Distância Lâmpada-Grade</t>
  </si>
  <si>
    <t>Lambda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</si>
</sst>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E+00"/>
    <numFmt numFmtId="165" formatCode="0.0E+00"/>
    <numFmt numFmtId="166" formatCode="0E+00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mbria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1" fontId="0" fillId="0" borderId="0" xfId="0" applyNumberFormat="1"/>
    <xf numFmtId="164" fontId="0" fillId="0" borderId="0" xfId="0" applyNumberFormat="1"/>
    <xf numFmtId="11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11" fontId="2" fillId="0" borderId="0" xfId="0" applyNumberFormat="1" applyFont="1"/>
    <xf numFmtId="9" fontId="0" fillId="0" borderId="0" xfId="2" applyFont="1"/>
    <xf numFmtId="167" fontId="0" fillId="0" borderId="0" xfId="2" applyNumberFormat="1" applyFo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5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1" fontId="0" fillId="0" borderId="0" xfId="1" applyNumberFormat="1" applyFont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147213870555"/>
          <c:y val="0.157694634129568"/>
          <c:w val="0.74357083575712046"/>
          <c:h val="0.69698797911232047"/>
        </c:manualLayout>
      </c:layout>
      <c:scatterChart>
        <c:scatterStyle val="smoothMarker"/>
        <c:varyColors val="0"/>
        <c:ser>
          <c:idx val="2"/>
          <c:order val="0"/>
          <c:tx>
            <c:strRef>
              <c:f>Sheet2!$E$7</c:f>
              <c:strCache>
                <c:ptCount val="1"/>
                <c:pt idx="0">
                  <c:v>Paschen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Sheet2!$B$8:$B$36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Sheet2!$E$8:$E$36</c:f>
              <c:numCache>
                <c:formatCode>0.00E+00</c:formatCode>
                <c:ptCount val="29"/>
                <c:pt idx="2">
                  <c:v>1875.6276758710621</c:v>
                </c:pt>
                <c:pt idx="3">
                  <c:v>1282.1673565524841</c:v>
                </c:pt>
                <c:pt idx="4">
                  <c:v>1094.1161442581194</c:v>
                </c:pt>
                <c:pt idx="5">
                  <c:v>1005.2192075371472</c:v>
                </c:pt>
                <c:pt idx="6">
                  <c:v>954.86499862526796</c:v>
                </c:pt>
                <c:pt idx="7">
                  <c:v>923.16049671778853</c:v>
                </c:pt>
                <c:pt idx="8">
                  <c:v>901.74407493801061</c:v>
                </c:pt>
                <c:pt idx="9">
                  <c:v>886.52714367343162</c:v>
                </c:pt>
                <c:pt idx="10">
                  <c:v>875.29291540649558</c:v>
                </c:pt>
                <c:pt idx="11">
                  <c:v>866.74513302947901</c:v>
                </c:pt>
                <c:pt idx="12">
                  <c:v>860.08060537937752</c:v>
                </c:pt>
                <c:pt idx="13">
                  <c:v>854.77823770165594</c:v>
                </c:pt>
                <c:pt idx="14">
                  <c:v>850.48704330995531</c:v>
                </c:pt>
                <c:pt idx="15">
                  <c:v>846.9631223855265</c:v>
                </c:pt>
                <c:pt idx="16">
                  <c:v>844.03245414197784</c:v>
                </c:pt>
                <c:pt idx="17">
                  <c:v>841.56802857353932</c:v>
                </c:pt>
                <c:pt idx="18">
                  <c:v>839.47530249983583</c:v>
                </c:pt>
                <c:pt idx="19">
                  <c:v>837.68267294762279</c:v>
                </c:pt>
                <c:pt idx="20">
                  <c:v>836.13507445409971</c:v>
                </c:pt>
                <c:pt idx="21">
                  <c:v>834.78957737386338</c:v>
                </c:pt>
                <c:pt idx="22">
                  <c:v>833.61230038713859</c:v>
                </c:pt>
                <c:pt idx="23">
                  <c:v>832.57620555356095</c:v>
                </c:pt>
                <c:pt idx="24">
                  <c:v>831.65949795932022</c:v>
                </c:pt>
                <c:pt idx="25">
                  <c:v>830.84444704600946</c:v>
                </c:pt>
                <c:pt idx="26">
                  <c:v>830.11650686938617</c:v>
                </c:pt>
                <c:pt idx="27">
                  <c:v>829.4636514312607</c:v>
                </c:pt>
                <c:pt idx="28">
                  <c:v>828.87586686221175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56-4787-8584-7E9A71B473B1}"/>
            </c:ext>
          </c:extLst>
        </c:ser>
        <c:ser>
          <c:idx val="4"/>
          <c:order val="1"/>
          <c:tx>
            <c:strRef>
              <c:f>Sheet2!$I$8</c:f>
              <c:strCache>
                <c:ptCount val="1"/>
                <c:pt idx="0">
                  <c:v>Limite Visível Max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Sheet2!$G$9:$G$10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Sheet2!$I$9:$I$10</c:f>
              <c:numCache>
                <c:formatCode>General</c:formatCode>
                <c:ptCount val="2"/>
                <c:pt idx="0">
                  <c:v>780</c:v>
                </c:pt>
                <c:pt idx="1">
                  <c:v>780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056-4787-8584-7E9A71B473B1}"/>
            </c:ext>
          </c:extLst>
        </c:ser>
        <c:ser>
          <c:idx val="1"/>
          <c:order val="2"/>
          <c:tx>
            <c:strRef>
              <c:f>Sheet2!$D$7</c:f>
              <c:strCache>
                <c:ptCount val="1"/>
                <c:pt idx="0">
                  <c:v>Balmer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Sheet2!$B$8:$B$36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Sheet2!$D$8:$D$36</c:f>
              <c:numCache>
                <c:formatCode>General</c:formatCode>
                <c:ptCount val="29"/>
                <c:pt idx="1">
                  <c:v>656.4696865548716</c:v>
                </c:pt>
                <c:pt idx="2">
                  <c:v>486.27384189249756</c:v>
                </c:pt>
                <c:pt idx="3">
                  <c:v>434.17307311830143</c:v>
                </c:pt>
                <c:pt idx="4">
                  <c:v>410.29355409679488</c:v>
                </c:pt>
                <c:pt idx="5">
                  <c:v>397.12363754553968</c:v>
                </c:pt>
                <c:pt idx="6">
                  <c:v>389.01907351399808</c:v>
                </c:pt>
                <c:pt idx="7">
                  <c:v>383.65111551908086</c:v>
                </c:pt>
                <c:pt idx="8">
                  <c:v>379.9014389785138</c:v>
                </c:pt>
                <c:pt idx="9">
                  <c:v>377.17394146789877</c:v>
                </c:pt>
                <c:pt idx="10">
                  <c:v>375.12553517421242</c:v>
                </c:pt>
                <c:pt idx="11">
                  <c:v>373.54672399923675</c:v>
                </c:pt>
                <c:pt idx="12">
                  <c:v>372.30341019894348</c:v>
                </c:pt>
                <c:pt idx="13">
                  <c:v>371.30638379800439</c:v>
                </c:pt>
                <c:pt idx="14">
                  <c:v>370.49435572761718</c:v>
                </c:pt>
                <c:pt idx="15">
                  <c:v>369.82405343929423</c:v>
                </c:pt>
                <c:pt idx="16">
                  <c:v>369.26419868711542</c:v>
                </c:pt>
                <c:pt idx="17">
                  <c:v>368.79171622519249</c:v>
                </c:pt>
                <c:pt idx="18">
                  <c:v>368.38927416098301</c:v>
                </c:pt>
                <c:pt idx="19">
                  <c:v>368.04364578019124</c:v>
                </c:pt>
                <c:pt idx="20">
                  <c:v>367.74459293120123</c:v>
                </c:pt>
                <c:pt idx="21">
                  <c:v>367.48408908733029</c:v>
                </c:pt>
                <c:pt idx="22">
                  <c:v>367.2557687020261</c:v>
                </c:pt>
                <c:pt idx="23">
                  <c:v>367.05453041402291</c:v>
                </c:pt>
                <c:pt idx="24">
                  <c:v>366.87624678496468</c:v>
                </c:pt>
                <c:pt idx="25">
                  <c:v>366.71754904099731</c:v>
                </c:pt>
                <c:pt idx="26">
                  <c:v>366.57566542665199</c:v>
                </c:pt>
                <c:pt idx="27">
                  <c:v>366.4482984154036</c:v>
                </c:pt>
                <c:pt idx="28">
                  <c:v>366.33353044356681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6-4787-8584-7E9A71B473B1}"/>
            </c:ext>
          </c:extLst>
        </c:ser>
        <c:ser>
          <c:idx val="3"/>
          <c:order val="3"/>
          <c:tx>
            <c:strRef>
              <c:f>Sheet2!$H$8</c:f>
              <c:strCache>
                <c:ptCount val="1"/>
                <c:pt idx="0">
                  <c:v>Limite Visível Min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Sheet2!$G$9:$G$10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Sheet2!$H$9:$H$10</c:f>
              <c:numCache>
                <c:formatCode>General</c:formatCode>
                <c:ptCount val="2"/>
                <c:pt idx="0">
                  <c:v>380</c:v>
                </c:pt>
                <c:pt idx="1">
                  <c:v>380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056-4787-8584-7E9A71B473B1}"/>
            </c:ext>
          </c:extLst>
        </c:ser>
        <c:ser>
          <c:idx val="0"/>
          <c:order val="4"/>
          <c:tx>
            <c:strRef>
              <c:f>Sheet2!$C$7</c:f>
              <c:strCache>
                <c:ptCount val="1"/>
                <c:pt idx="0">
                  <c:v>Lyman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Sheet2!$B$8:$B$36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Sheet2!$C$8:$C$36</c:f>
              <c:numCache>
                <c:formatCode>General</c:formatCode>
                <c:ptCount val="29"/>
                <c:pt idx="0">
                  <c:v>121.56846047312439</c:v>
                </c:pt>
                <c:pt idx="1">
                  <c:v>102.57338852419872</c:v>
                </c:pt>
                <c:pt idx="2">
                  <c:v>97.25476837849952</c:v>
                </c:pt>
                <c:pt idx="3">
                  <c:v>94.975359744628449</c:v>
                </c:pt>
                <c:pt idx="4">
                  <c:v>93.781383793553104</c:v>
                </c:pt>
                <c:pt idx="5">
                  <c:v>93.07585254973587</c:v>
                </c:pt>
                <c:pt idx="6">
                  <c:v>92.623588931904294</c:v>
                </c:pt>
                <c:pt idx="7">
                  <c:v>92.316049671778856</c:v>
                </c:pt>
                <c:pt idx="8">
                  <c:v>92.097318540245752</c:v>
                </c:pt>
                <c:pt idx="9">
                  <c:v>91.936148232800306</c:v>
                </c:pt>
                <c:pt idx="10">
                  <c:v>91.813942175506526</c:v>
                </c:pt>
                <c:pt idx="11">
                  <c:v>91.71906169624117</c:v>
                </c:pt>
                <c:pt idx="12">
                  <c:v>91.643916356662999</c:v>
                </c:pt>
                <c:pt idx="13">
                  <c:v>91.583382610891704</c:v>
                </c:pt>
                <c:pt idx="14">
                  <c:v>91.533899650352481</c:v>
                </c:pt>
                <c:pt idx="15">
                  <c:v>91.492929887325388</c:v>
                </c:pt>
                <c:pt idx="16">
                  <c:v>91.458625061824236</c:v>
                </c:pt>
                <c:pt idx="17">
                  <c:v>91.429612980828963</c:v>
                </c:pt>
                <c:pt idx="18">
                  <c:v>91.404857498589777</c:v>
                </c:pt>
                <c:pt idx="19">
                  <c:v>91.383564321558836</c:v>
                </c:pt>
                <c:pt idx="20">
                  <c:v>91.365116256199087</c:v>
                </c:pt>
                <c:pt idx="21">
                  <c:v>91.349027827106255</c:v>
                </c:pt>
                <c:pt idx="22">
                  <c:v>91.334912911982158</c:v>
                </c:pt>
                <c:pt idx="23">
                  <c:v>91.322461292911953</c:v>
                </c:pt>
                <c:pt idx="24">
                  <c:v>91.311421422035636</c:v>
                </c:pt>
                <c:pt idx="25">
                  <c:v>91.301587587473577</c:v>
                </c:pt>
                <c:pt idx="26">
                  <c:v>91.292790240353952</c:v>
                </c:pt>
                <c:pt idx="27">
                  <c:v>91.284888623122882</c:v>
                </c:pt>
                <c:pt idx="28">
                  <c:v>91.277765093836436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6-4787-8584-7E9A71B47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705808"/>
        <c:axId val="668702200"/>
      </c:scatterChart>
      <c:valAx>
        <c:axId val="668705808"/>
        <c:scaling>
          <c:orientation val="minMax"/>
          <c:max val="2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n (Puro)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8702200"/>
        <c:crosses val="autoZero"/>
        <c:crossBetween val="midCat"/>
        <c:majorUnit val="2"/>
      </c:valAx>
      <c:valAx>
        <c:axId val="66870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Comprimento de Onda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87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922720613210401"/>
          <c:y val="0.16853234511247997"/>
          <c:w val="0.43382564368938603"/>
          <c:h val="0.2659627260266050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512885</xdr:colOff>
      <xdr:row>12</xdr:row>
      <xdr:rowOff>47057</xdr:rowOff>
    </xdr:from>
    <xdr:to>
      <xdr:col>14</xdr:col>
      <xdr:colOff>175846</xdr:colOff>
      <xdr:row>39</xdr:row>
      <xdr:rowOff>21981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6A4826-2B2C-4161-B0CF-F5803A8499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BD42B-45C0-4FE3-9EA2-0CECE81CAD95}">
  <sheetPr codeName="Sheet1"/>
  <dimension ref="A1:R54"/>
  <sheetViews>
    <sheetView tabSelected="1" zoomScaleNormal="170" workbookViewId="0">
      <selection activeCell="F37" sqref="F37:F40"/>
    </sheetView>
  </sheetViews>
  <sheetFormatPr baseColWidth="10" defaultColWidth="8.83203125" defaultRowHeight="15" x14ac:dyDescent="0.2"/>
  <cols>
    <col min="1" max="1" width="28.83203125" style="11" customWidth="1"/>
    <col min="2" max="3" width="12.83203125" style="11" customWidth="1"/>
    <col min="4" max="4" width="8.83203125" style="11"/>
    <col min="5" max="6" width="13.83203125" style="11" customWidth="1"/>
    <col min="7" max="7" width="8.83203125" style="11"/>
    <col min="8" max="8" width="11.33203125" style="11" customWidth="1"/>
    <col min="9" max="9" width="11.33203125" customWidth="1"/>
    <col min="11" max="11" width="29.83203125" customWidth="1"/>
    <col min="12" max="12" width="2.6640625" customWidth="1"/>
    <col min="16" max="16" width="12.5" bestFit="1" customWidth="1"/>
    <col min="17" max="17" width="12.83203125" bestFit="1" customWidth="1"/>
  </cols>
  <sheetData>
    <row r="1" spans="1:18" x14ac:dyDescent="0.2">
      <c r="A1" s="10" t="s">
        <v>0</v>
      </c>
      <c r="B1" s="10"/>
      <c r="C1" s="10"/>
      <c r="D1" s="10"/>
      <c r="G1" s="11" t="s">
        <v>9</v>
      </c>
    </row>
    <row r="2" spans="1:18" x14ac:dyDescent="0.2">
      <c r="A2" s="11" t="s">
        <v>7</v>
      </c>
      <c r="B2" s="11">
        <v>18.5</v>
      </c>
      <c r="C2" s="11">
        <v>1</v>
      </c>
      <c r="D2" s="11" t="s">
        <v>1</v>
      </c>
      <c r="G2" s="11" t="s">
        <v>13</v>
      </c>
      <c r="H2" s="12">
        <v>6.3099999999999997E-7</v>
      </c>
      <c r="I2" s="1"/>
      <c r="J2" t="s">
        <v>15</v>
      </c>
      <c r="K2" t="s">
        <v>11</v>
      </c>
      <c r="P2" t="s">
        <v>40</v>
      </c>
      <c r="Q2" s="1">
        <v>10967757</v>
      </c>
      <c r="R2" t="s">
        <v>35</v>
      </c>
    </row>
    <row r="3" spans="1:18" x14ac:dyDescent="0.2">
      <c r="A3" s="11" t="s">
        <v>2</v>
      </c>
      <c r="B3" s="11">
        <v>77.8</v>
      </c>
      <c r="D3" s="11" t="s">
        <v>3</v>
      </c>
      <c r="G3" s="11" t="s">
        <v>17</v>
      </c>
      <c r="H3" s="11">
        <v>1</v>
      </c>
      <c r="Q3" s="1"/>
    </row>
    <row r="4" spans="1:18" x14ac:dyDescent="0.2">
      <c r="A4" s="11" t="s">
        <v>4</v>
      </c>
      <c r="B4" s="11">
        <v>12.5</v>
      </c>
      <c r="D4" s="11" t="s">
        <v>3</v>
      </c>
      <c r="G4" s="11" t="s">
        <v>10</v>
      </c>
      <c r="H4" s="13">
        <f>H3*H2/SIN(B2*PI()/180)</f>
        <v>1.988625087160472E-6</v>
      </c>
      <c r="I4" s="5">
        <f>H3*H2/SIN((B2-C2)*PI()/180)-H4</f>
        <v>1.0977142211946731E-7</v>
      </c>
      <c r="J4" t="s">
        <v>15</v>
      </c>
      <c r="K4" t="s">
        <v>11</v>
      </c>
    </row>
    <row r="5" spans="1:18" x14ac:dyDescent="0.2">
      <c r="A5" s="11" t="s">
        <v>5</v>
      </c>
      <c r="B5" s="11">
        <v>17.2</v>
      </c>
      <c r="D5" s="11" t="s">
        <v>3</v>
      </c>
      <c r="G5" s="11" t="s">
        <v>19</v>
      </c>
      <c r="H5" s="14">
        <v>1.9999999999999999E-6</v>
      </c>
      <c r="I5" s="2"/>
      <c r="J5" t="s">
        <v>15</v>
      </c>
    </row>
    <row r="7" spans="1:18" x14ac:dyDescent="0.2">
      <c r="A7" s="15" t="s">
        <v>6</v>
      </c>
      <c r="B7" s="15"/>
      <c r="C7" s="15"/>
      <c r="D7" s="15"/>
      <c r="E7" s="16" t="s">
        <v>44</v>
      </c>
      <c r="F7" s="16" t="s">
        <v>27</v>
      </c>
      <c r="G7" s="16"/>
      <c r="H7" s="16"/>
    </row>
    <row r="8" spans="1:18" x14ac:dyDescent="0.2">
      <c r="A8" s="16" t="s">
        <v>43</v>
      </c>
      <c r="B8" s="16">
        <v>102</v>
      </c>
      <c r="C8" s="16" t="s">
        <v>3</v>
      </c>
      <c r="E8" s="16"/>
      <c r="G8" s="16"/>
    </row>
    <row r="9" spans="1:18" x14ac:dyDescent="0.2">
      <c r="A9" s="11" t="s">
        <v>8</v>
      </c>
      <c r="B9" s="11">
        <v>13</v>
      </c>
      <c r="D9" s="11" t="s">
        <v>1</v>
      </c>
      <c r="E9" s="17">
        <f>$H$5*SIN(B9*PI()/180)</f>
        <v>4.4990210868772997E-7</v>
      </c>
      <c r="G9" s="12"/>
      <c r="K9" s="4"/>
      <c r="M9" s="5"/>
    </row>
    <row r="10" spans="1:18" x14ac:dyDescent="0.2">
      <c r="A10" s="11" t="s">
        <v>14</v>
      </c>
      <c r="B10" s="11">
        <v>14</v>
      </c>
      <c r="D10" s="11" t="s">
        <v>1</v>
      </c>
      <c r="E10" s="17">
        <f t="shared" ref="E10:E15" si="0">$H$5*SIN(B10*PI()/180)</f>
        <v>4.838437911993354E-7</v>
      </c>
      <c r="G10" s="12"/>
      <c r="K10" s="4"/>
      <c r="M10" s="5"/>
    </row>
    <row r="11" spans="1:18" x14ac:dyDescent="0.2">
      <c r="A11" s="11" t="s">
        <v>21</v>
      </c>
      <c r="B11" s="11">
        <v>14.5</v>
      </c>
      <c r="D11" s="11" t="s">
        <v>1</v>
      </c>
      <c r="E11" s="17">
        <f t="shared" si="0"/>
        <v>5.0076000810888282E-7</v>
      </c>
      <c r="G11" s="12"/>
      <c r="K11" s="4"/>
      <c r="M11" s="5"/>
    </row>
    <row r="12" spans="1:18" x14ac:dyDescent="0.2">
      <c r="A12" s="11" t="s">
        <v>22</v>
      </c>
      <c r="B12" s="11">
        <v>15</v>
      </c>
      <c r="D12" s="11" t="s">
        <v>1</v>
      </c>
      <c r="E12" s="17">
        <f t="shared" si="0"/>
        <v>5.1763809020504151E-7</v>
      </c>
      <c r="G12" s="12"/>
      <c r="K12" s="4"/>
      <c r="M12" s="5"/>
    </row>
    <row r="13" spans="1:18" x14ac:dyDescent="0.2">
      <c r="A13" s="11" t="s">
        <v>16</v>
      </c>
      <c r="B13" s="11">
        <v>17</v>
      </c>
      <c r="D13" s="11" t="s">
        <v>1</v>
      </c>
      <c r="E13" s="17">
        <f t="shared" si="0"/>
        <v>5.8474340944547349E-7</v>
      </c>
      <c r="G13" s="12"/>
      <c r="K13" s="4"/>
      <c r="M13" s="5"/>
    </row>
    <row r="14" spans="1:18" x14ac:dyDescent="0.2">
      <c r="A14" s="11" t="s">
        <v>23</v>
      </c>
      <c r="B14" s="11">
        <v>19</v>
      </c>
      <c r="D14" s="11" t="s">
        <v>1</v>
      </c>
      <c r="E14" s="17">
        <f t="shared" si="0"/>
        <v>6.511363089143133E-7</v>
      </c>
      <c r="G14" s="12"/>
      <c r="K14" s="4"/>
      <c r="M14" s="5"/>
    </row>
    <row r="15" spans="1:18" x14ac:dyDescent="0.2">
      <c r="A15" s="11" t="s">
        <v>24</v>
      </c>
      <c r="B15" s="11">
        <v>21.5</v>
      </c>
      <c r="D15" s="11" t="s">
        <v>1</v>
      </c>
      <c r="E15" s="17">
        <f t="shared" si="0"/>
        <v>7.3300245344859449E-7</v>
      </c>
      <c r="G15" s="12"/>
      <c r="K15" s="4"/>
      <c r="M15" s="5"/>
    </row>
    <row r="16" spans="1:18" x14ac:dyDescent="0.2">
      <c r="E16" s="13"/>
      <c r="K16" s="4"/>
      <c r="L16" s="6"/>
      <c r="M16" s="5"/>
    </row>
    <row r="17" spans="1:17" x14ac:dyDescent="0.2">
      <c r="A17" s="10" t="s">
        <v>30</v>
      </c>
      <c r="B17" s="10"/>
      <c r="C17" s="10"/>
      <c r="D17" s="10"/>
      <c r="E17" s="13"/>
      <c r="F17" s="11" t="s">
        <v>27</v>
      </c>
      <c r="M17" s="8"/>
      <c r="P17" s="1"/>
    </row>
    <row r="18" spans="1:17" x14ac:dyDescent="0.2">
      <c r="A18" s="11" t="s">
        <v>43</v>
      </c>
      <c r="B18" s="11">
        <v>102</v>
      </c>
      <c r="D18" s="11" t="s">
        <v>3</v>
      </c>
      <c r="E18" s="13"/>
      <c r="P18" s="8"/>
    </row>
    <row r="19" spans="1:17" x14ac:dyDescent="0.2">
      <c r="A19" s="11" t="s">
        <v>8</v>
      </c>
      <c r="B19" s="11">
        <v>12.5</v>
      </c>
      <c r="D19" s="11" t="s">
        <v>1</v>
      </c>
      <c r="E19" s="17">
        <f>$H$5*SIN(B19*PI()/180)</f>
        <v>4.3287922787620571E-7</v>
      </c>
      <c r="G19" s="12"/>
      <c r="K19" s="1"/>
      <c r="M19" s="1"/>
    </row>
    <row r="20" spans="1:17" x14ac:dyDescent="0.2">
      <c r="A20" s="11" t="s">
        <v>12</v>
      </c>
      <c r="B20" s="11">
        <v>14</v>
      </c>
      <c r="D20" s="11" t="s">
        <v>1</v>
      </c>
      <c r="E20" s="17">
        <f t="shared" ref="E20:E22" si="1">$H$5*SIN(B20*PI()/180)</f>
        <v>4.838437911993354E-7</v>
      </c>
      <c r="G20" s="12"/>
      <c r="K20" s="1"/>
      <c r="M20" s="1"/>
    </row>
    <row r="21" spans="1:17" x14ac:dyDescent="0.2">
      <c r="A21" s="11" t="s">
        <v>16</v>
      </c>
      <c r="B21" s="11">
        <v>17</v>
      </c>
      <c r="D21" s="11" t="s">
        <v>1</v>
      </c>
      <c r="E21" s="17">
        <f t="shared" si="1"/>
        <v>5.8474340944547349E-7</v>
      </c>
      <c r="G21" s="12"/>
      <c r="K21" s="1"/>
      <c r="M21" s="1"/>
    </row>
    <row r="22" spans="1:17" x14ac:dyDescent="0.2">
      <c r="A22" s="11" t="s">
        <v>7</v>
      </c>
      <c r="B22" s="11">
        <v>19</v>
      </c>
      <c r="D22" s="11" t="s">
        <v>1</v>
      </c>
      <c r="E22" s="17">
        <f t="shared" si="1"/>
        <v>6.511363089143133E-7</v>
      </c>
      <c r="G22" s="12"/>
      <c r="K22" s="1"/>
      <c r="M22" s="1"/>
    </row>
    <row r="23" spans="1:17" x14ac:dyDescent="0.2">
      <c r="K23" s="1"/>
      <c r="M23" s="1"/>
    </row>
    <row r="24" spans="1:17" x14ac:dyDescent="0.2">
      <c r="E24" s="13"/>
      <c r="K24" s="1"/>
      <c r="L24" s="6"/>
      <c r="M24" s="5"/>
    </row>
    <row r="25" spans="1:17" x14ac:dyDescent="0.2">
      <c r="E25" s="13"/>
      <c r="M25" s="8"/>
      <c r="P25" s="1"/>
    </row>
    <row r="26" spans="1:17" x14ac:dyDescent="0.2">
      <c r="A26" s="10" t="s">
        <v>31</v>
      </c>
      <c r="B26" s="10"/>
      <c r="C26" s="10"/>
      <c r="D26" s="10"/>
      <c r="E26" s="13"/>
      <c r="F26" s="11" t="s">
        <v>27</v>
      </c>
      <c r="P26" s="7"/>
    </row>
    <row r="27" spans="1:17" x14ac:dyDescent="0.2">
      <c r="A27" s="11" t="s">
        <v>43</v>
      </c>
      <c r="B27" s="11">
        <v>102</v>
      </c>
      <c r="D27" s="11" t="s">
        <v>3</v>
      </c>
      <c r="E27" s="13"/>
    </row>
    <row r="28" spans="1:17" x14ac:dyDescent="0.2">
      <c r="A28" s="11" t="s">
        <v>14</v>
      </c>
      <c r="B28" s="11">
        <v>13</v>
      </c>
      <c r="D28" s="11" t="s">
        <v>1</v>
      </c>
      <c r="E28" s="17">
        <f>$H$5*SIN(B28*PI()/180)</f>
        <v>4.4990210868772997E-7</v>
      </c>
      <c r="G28" s="12"/>
      <c r="K28" s="1"/>
      <c r="M28" s="1"/>
    </row>
    <row r="29" spans="1:17" x14ac:dyDescent="0.2">
      <c r="A29" s="11" t="s">
        <v>12</v>
      </c>
      <c r="B29" s="11">
        <v>15.5</v>
      </c>
      <c r="D29" s="11" t="s">
        <v>1</v>
      </c>
      <c r="E29" s="17">
        <f t="shared" ref="E29:E32" si="2">$H$5*SIN(B29*PI()/180)</f>
        <v>5.3447675215651367E-7</v>
      </c>
      <c r="G29" s="12"/>
      <c r="K29" s="1"/>
      <c r="M29" s="1"/>
    </row>
    <row r="30" spans="1:17" x14ac:dyDescent="0.2">
      <c r="A30" s="11" t="s">
        <v>32</v>
      </c>
      <c r="B30" s="11">
        <v>16.5</v>
      </c>
      <c r="D30" s="11" t="s">
        <v>1</v>
      </c>
      <c r="E30" s="17">
        <f t="shared" si="2"/>
        <v>5.6803068940784525E-7</v>
      </c>
      <c r="G30" s="12"/>
      <c r="K30" s="1"/>
      <c r="M30" s="1"/>
    </row>
    <row r="31" spans="1:17" x14ac:dyDescent="0.2">
      <c r="A31" s="11" t="s">
        <v>16</v>
      </c>
      <c r="B31" s="11">
        <v>18</v>
      </c>
      <c r="D31" s="11" t="s">
        <v>1</v>
      </c>
      <c r="E31" s="17">
        <f t="shared" ref="E31" si="3">$H$5*SIN(B31*PI()/180)</f>
        <v>6.1803398874989478E-7</v>
      </c>
      <c r="G31" s="12"/>
      <c r="K31" s="1"/>
      <c r="M31" s="1"/>
      <c r="Q31" s="1"/>
    </row>
    <row r="32" spans="1:17" x14ac:dyDescent="0.2">
      <c r="B32" s="11">
        <v>19</v>
      </c>
      <c r="D32" s="11" t="s">
        <v>1</v>
      </c>
      <c r="E32" s="17">
        <f t="shared" si="2"/>
        <v>6.511363089143133E-7</v>
      </c>
      <c r="G32" s="12"/>
      <c r="K32" s="1"/>
      <c r="M32" s="1"/>
      <c r="Q32" s="1"/>
    </row>
    <row r="33" spans="1:17" x14ac:dyDescent="0.2">
      <c r="E33" s="13"/>
      <c r="K33" s="4"/>
      <c r="L33" s="6"/>
      <c r="M33" s="5"/>
      <c r="Q33" s="1"/>
    </row>
    <row r="34" spans="1:17" x14ac:dyDescent="0.2">
      <c r="E34" s="13"/>
      <c r="M34" s="8"/>
      <c r="P34" s="1"/>
    </row>
    <row r="35" spans="1:17" x14ac:dyDescent="0.2">
      <c r="E35" s="13"/>
      <c r="P35" s="7"/>
    </row>
    <row r="36" spans="1:17" x14ac:dyDescent="0.2">
      <c r="A36" s="10" t="s">
        <v>34</v>
      </c>
      <c r="B36" s="10"/>
      <c r="C36" s="10"/>
      <c r="D36" s="10"/>
      <c r="E36" s="13"/>
      <c r="F36" s="11" t="s">
        <v>27</v>
      </c>
    </row>
    <row r="37" spans="1:17" x14ac:dyDescent="0.2">
      <c r="A37" s="11" t="s">
        <v>43</v>
      </c>
      <c r="B37" s="11">
        <v>102</v>
      </c>
      <c r="D37" s="11" t="s">
        <v>3</v>
      </c>
      <c r="E37" s="13"/>
    </row>
    <row r="38" spans="1:17" x14ac:dyDescent="0.2">
      <c r="A38" s="11" t="s">
        <v>8</v>
      </c>
      <c r="B38" s="11">
        <v>13</v>
      </c>
      <c r="D38" s="11" t="s">
        <v>1</v>
      </c>
      <c r="E38" s="17">
        <f>$H$5*SIN(B38*PI()/180)</f>
        <v>4.4990210868772997E-7</v>
      </c>
      <c r="G38" s="12"/>
      <c r="K38" s="1"/>
      <c r="M38" s="1"/>
    </row>
    <row r="39" spans="1:17" x14ac:dyDescent="0.2">
      <c r="A39" s="11" t="s">
        <v>12</v>
      </c>
      <c r="B39" s="11">
        <v>16</v>
      </c>
      <c r="D39" s="11" t="s">
        <v>1</v>
      </c>
      <c r="E39" s="17">
        <f t="shared" ref="E39:E41" si="4">$H$5*SIN(B39*PI()/180)</f>
        <v>5.5127471163399831E-7</v>
      </c>
      <c r="G39" s="12"/>
      <c r="K39" s="1"/>
      <c r="M39" s="1"/>
      <c r="Q39" s="9"/>
    </row>
    <row r="40" spans="1:17" x14ac:dyDescent="0.2">
      <c r="A40" s="11" t="s">
        <v>32</v>
      </c>
      <c r="B40" s="11">
        <v>16.5</v>
      </c>
      <c r="D40" s="11" t="s">
        <v>1</v>
      </c>
      <c r="E40" s="17">
        <f t="shared" si="4"/>
        <v>5.6803068940784525E-7</v>
      </c>
      <c r="G40" s="12"/>
      <c r="K40" s="1"/>
      <c r="M40" s="1"/>
    </row>
    <row r="41" spans="1:17" x14ac:dyDescent="0.2">
      <c r="A41" s="11" t="s">
        <v>7</v>
      </c>
      <c r="B41" s="11">
        <v>18</v>
      </c>
      <c r="D41" s="11" t="s">
        <v>1</v>
      </c>
      <c r="E41" s="17">
        <f t="shared" si="4"/>
        <v>6.1803398874989478E-7</v>
      </c>
      <c r="F41" s="18"/>
      <c r="G41" s="12"/>
      <c r="K41" s="1"/>
      <c r="M41" s="1"/>
    </row>
    <row r="42" spans="1:17" x14ac:dyDescent="0.2">
      <c r="E42" s="17"/>
      <c r="F42" s="18"/>
      <c r="G42" s="12"/>
      <c r="K42" s="1"/>
    </row>
    <row r="43" spans="1:17" x14ac:dyDescent="0.2">
      <c r="E43" s="13"/>
      <c r="F43" s="18"/>
      <c r="K43" s="4"/>
      <c r="L43" s="6"/>
      <c r="M43" s="5"/>
    </row>
    <row r="44" spans="1:17" x14ac:dyDescent="0.2">
      <c r="E44" s="13"/>
      <c r="F44" s="18"/>
      <c r="M44" s="8"/>
      <c r="P44" s="1"/>
    </row>
    <row r="45" spans="1:17" x14ac:dyDescent="0.2">
      <c r="E45" s="13"/>
      <c r="F45" s="18"/>
      <c r="P45" s="7"/>
    </row>
    <row r="46" spans="1:17" x14ac:dyDescent="0.2">
      <c r="E46" s="13"/>
      <c r="F46" s="18"/>
    </row>
    <row r="47" spans="1:17" x14ac:dyDescent="0.2">
      <c r="E47" s="13"/>
      <c r="F47" s="18"/>
    </row>
    <row r="48" spans="1:17" x14ac:dyDescent="0.2">
      <c r="E48" s="13"/>
      <c r="F48" s="18"/>
    </row>
    <row r="49" spans="5:6" x14ac:dyDescent="0.2">
      <c r="E49" s="13"/>
      <c r="F49" s="18"/>
    </row>
    <row r="50" spans="5:6" x14ac:dyDescent="0.2">
      <c r="E50" s="13"/>
      <c r="F50" s="18"/>
    </row>
    <row r="51" spans="5:6" x14ac:dyDescent="0.2">
      <c r="E51" s="13"/>
      <c r="F51" s="18"/>
    </row>
    <row r="52" spans="5:6" x14ac:dyDescent="0.2">
      <c r="E52" s="13"/>
      <c r="F52" s="18"/>
    </row>
    <row r="53" spans="5:6" x14ac:dyDescent="0.2">
      <c r="E53" s="13"/>
      <c r="F53" s="18"/>
    </row>
    <row r="54" spans="5:6" x14ac:dyDescent="0.2">
      <c r="F54" s="19"/>
    </row>
  </sheetData>
  <mergeCells count="5">
    <mergeCell ref="A1:D1"/>
    <mergeCell ref="A7:D7"/>
    <mergeCell ref="A17:D17"/>
    <mergeCell ref="A26:D26"/>
    <mergeCell ref="A36:D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A267F-6A64-4A9D-B419-BC25830728A9}">
  <sheetPr codeName="Sheet2"/>
  <dimension ref="B2:I36"/>
  <sheetViews>
    <sheetView topLeftCell="A4" zoomScale="145" zoomScaleNormal="145" workbookViewId="0">
      <selection activeCell="C4" sqref="C4"/>
    </sheetView>
  </sheetViews>
  <sheetFormatPr baseColWidth="10" defaultColWidth="8.83203125" defaultRowHeight="15" x14ac:dyDescent="0.2"/>
  <cols>
    <col min="5" max="5" width="12.5" customWidth="1"/>
  </cols>
  <sheetData>
    <row r="2" spans="2:9" x14ac:dyDescent="0.2">
      <c r="G2" t="s">
        <v>36</v>
      </c>
      <c r="H2" s="1">
        <v>10967757</v>
      </c>
    </row>
    <row r="3" spans="2:9" x14ac:dyDescent="0.2">
      <c r="C3" s="1"/>
    </row>
    <row r="4" spans="2:9" x14ac:dyDescent="0.2">
      <c r="C4" s="1"/>
    </row>
    <row r="5" spans="2:9" x14ac:dyDescent="0.2">
      <c r="C5" s="1"/>
      <c r="D5" s="1"/>
      <c r="E5" s="1"/>
    </row>
    <row r="7" spans="2:9" x14ac:dyDescent="0.2">
      <c r="B7" t="s">
        <v>27</v>
      </c>
      <c r="C7" t="s">
        <v>37</v>
      </c>
      <c r="D7" t="s">
        <v>38</v>
      </c>
      <c r="E7" t="s">
        <v>39</v>
      </c>
    </row>
    <row r="8" spans="2:9" x14ac:dyDescent="0.2">
      <c r="B8">
        <v>2</v>
      </c>
      <c r="C8">
        <f>1/($H$2*(1/1^2-1/B8^2))*1000000000</f>
        <v>121.56846047312439</v>
      </c>
      <c r="E8" s="1"/>
      <c r="H8" t="s">
        <v>41</v>
      </c>
      <c r="I8" t="s">
        <v>42</v>
      </c>
    </row>
    <row r="9" spans="2:9" x14ac:dyDescent="0.2">
      <c r="B9">
        <v>3</v>
      </c>
      <c r="C9">
        <f t="shared" ref="C9:C36" si="0">1/($H$2*(1/1^2-1/B9^2))*1000000000</f>
        <v>102.57338852419872</v>
      </c>
      <c r="D9">
        <f t="shared" ref="D9:D36" si="1">1/($H$2*(1/2^2-1/B9^2))*1000000000</f>
        <v>656.4696865548716</v>
      </c>
      <c r="E9" s="1"/>
      <c r="G9">
        <v>0</v>
      </c>
      <c r="H9">
        <v>380</v>
      </c>
      <c r="I9">
        <v>780</v>
      </c>
    </row>
    <row r="10" spans="2:9" x14ac:dyDescent="0.2">
      <c r="B10">
        <v>4</v>
      </c>
      <c r="C10">
        <f t="shared" si="0"/>
        <v>97.25476837849952</v>
      </c>
      <c r="D10">
        <f t="shared" si="1"/>
        <v>486.27384189249756</v>
      </c>
      <c r="E10" s="1">
        <f>1/($H$2*(1/3^2-1/B10^2))*1000000000</f>
        <v>1875.6276758710621</v>
      </c>
      <c r="G10">
        <v>30</v>
      </c>
      <c r="H10">
        <v>380</v>
      </c>
      <c r="I10">
        <v>780</v>
      </c>
    </row>
    <row r="11" spans="2:9" x14ac:dyDescent="0.2">
      <c r="B11">
        <v>5</v>
      </c>
      <c r="C11">
        <f t="shared" si="0"/>
        <v>94.975359744628449</v>
      </c>
      <c r="D11">
        <f t="shared" si="1"/>
        <v>434.17307311830143</v>
      </c>
      <c r="E11" s="1">
        <f t="shared" ref="E11:E36" si="2">1/($H$2*(1/3^2-1/B11^2))*1000000000</f>
        <v>1282.1673565524841</v>
      </c>
    </row>
    <row r="12" spans="2:9" x14ac:dyDescent="0.2">
      <c r="B12">
        <v>6</v>
      </c>
      <c r="C12">
        <f t="shared" si="0"/>
        <v>93.781383793553104</v>
      </c>
      <c r="D12">
        <f t="shared" si="1"/>
        <v>410.29355409679488</v>
      </c>
      <c r="E12" s="1">
        <f t="shared" si="2"/>
        <v>1094.1161442581194</v>
      </c>
    </row>
    <row r="13" spans="2:9" x14ac:dyDescent="0.2">
      <c r="B13">
        <v>7</v>
      </c>
      <c r="C13">
        <f t="shared" si="0"/>
        <v>93.07585254973587</v>
      </c>
      <c r="D13">
        <f t="shared" si="1"/>
        <v>397.12363754553968</v>
      </c>
      <c r="E13" s="1">
        <f t="shared" si="2"/>
        <v>1005.2192075371472</v>
      </c>
    </row>
    <row r="14" spans="2:9" x14ac:dyDescent="0.2">
      <c r="B14">
        <v>8</v>
      </c>
      <c r="C14">
        <f t="shared" si="0"/>
        <v>92.623588931904294</v>
      </c>
      <c r="D14">
        <f t="shared" si="1"/>
        <v>389.01907351399808</v>
      </c>
      <c r="E14" s="1">
        <f t="shared" si="2"/>
        <v>954.86499862526796</v>
      </c>
    </row>
    <row r="15" spans="2:9" x14ac:dyDescent="0.2">
      <c r="B15">
        <v>9</v>
      </c>
      <c r="C15">
        <f t="shared" si="0"/>
        <v>92.316049671778856</v>
      </c>
      <c r="D15">
        <f t="shared" si="1"/>
        <v>383.65111551908086</v>
      </c>
      <c r="E15" s="1">
        <f t="shared" si="2"/>
        <v>923.16049671778853</v>
      </c>
    </row>
    <row r="16" spans="2:9" x14ac:dyDescent="0.2">
      <c r="B16">
        <v>10</v>
      </c>
      <c r="C16">
        <f t="shared" si="0"/>
        <v>92.097318540245752</v>
      </c>
      <c r="D16">
        <f t="shared" si="1"/>
        <v>379.9014389785138</v>
      </c>
      <c r="E16" s="1">
        <f t="shared" si="2"/>
        <v>901.74407493801061</v>
      </c>
    </row>
    <row r="17" spans="2:5" x14ac:dyDescent="0.2">
      <c r="B17">
        <v>11</v>
      </c>
      <c r="C17">
        <f t="shared" si="0"/>
        <v>91.936148232800306</v>
      </c>
      <c r="D17">
        <f t="shared" si="1"/>
        <v>377.17394146789877</v>
      </c>
      <c r="E17" s="1">
        <f t="shared" si="2"/>
        <v>886.52714367343162</v>
      </c>
    </row>
    <row r="18" spans="2:5" x14ac:dyDescent="0.2">
      <c r="B18">
        <v>12</v>
      </c>
      <c r="C18">
        <f t="shared" si="0"/>
        <v>91.813942175506526</v>
      </c>
      <c r="D18">
        <f t="shared" si="1"/>
        <v>375.12553517421242</v>
      </c>
      <c r="E18" s="1">
        <f t="shared" si="2"/>
        <v>875.29291540649558</v>
      </c>
    </row>
    <row r="19" spans="2:5" x14ac:dyDescent="0.2">
      <c r="B19">
        <v>13</v>
      </c>
      <c r="C19">
        <f t="shared" si="0"/>
        <v>91.71906169624117</v>
      </c>
      <c r="D19">
        <f t="shared" si="1"/>
        <v>373.54672399923675</v>
      </c>
      <c r="E19" s="1">
        <f t="shared" si="2"/>
        <v>866.74513302947901</v>
      </c>
    </row>
    <row r="20" spans="2:5" x14ac:dyDescent="0.2">
      <c r="B20">
        <v>14</v>
      </c>
      <c r="C20">
        <f t="shared" si="0"/>
        <v>91.643916356662999</v>
      </c>
      <c r="D20">
        <f t="shared" si="1"/>
        <v>372.30341019894348</v>
      </c>
      <c r="E20" s="1">
        <f t="shared" si="2"/>
        <v>860.08060537937752</v>
      </c>
    </row>
    <row r="21" spans="2:5" x14ac:dyDescent="0.2">
      <c r="B21">
        <v>15</v>
      </c>
      <c r="C21">
        <f t="shared" si="0"/>
        <v>91.583382610891704</v>
      </c>
      <c r="D21">
        <f t="shared" si="1"/>
        <v>371.30638379800439</v>
      </c>
      <c r="E21" s="1">
        <f t="shared" si="2"/>
        <v>854.77823770165594</v>
      </c>
    </row>
    <row r="22" spans="2:5" x14ac:dyDescent="0.2">
      <c r="B22">
        <v>16</v>
      </c>
      <c r="C22">
        <f t="shared" si="0"/>
        <v>91.533899650352481</v>
      </c>
      <c r="D22">
        <f t="shared" si="1"/>
        <v>370.49435572761718</v>
      </c>
      <c r="E22" s="1">
        <f t="shared" si="2"/>
        <v>850.48704330995531</v>
      </c>
    </row>
    <row r="23" spans="2:5" x14ac:dyDescent="0.2">
      <c r="B23">
        <v>17</v>
      </c>
      <c r="C23">
        <f t="shared" si="0"/>
        <v>91.492929887325388</v>
      </c>
      <c r="D23">
        <f t="shared" si="1"/>
        <v>369.82405343929423</v>
      </c>
      <c r="E23" s="1">
        <f t="shared" si="2"/>
        <v>846.9631223855265</v>
      </c>
    </row>
    <row r="24" spans="2:5" x14ac:dyDescent="0.2">
      <c r="B24">
        <v>18</v>
      </c>
      <c r="C24">
        <f t="shared" si="0"/>
        <v>91.458625061824236</v>
      </c>
      <c r="D24">
        <f t="shared" si="1"/>
        <v>369.26419868711542</v>
      </c>
      <c r="E24" s="1">
        <f t="shared" si="2"/>
        <v>844.03245414197784</v>
      </c>
    </row>
    <row r="25" spans="2:5" x14ac:dyDescent="0.2">
      <c r="B25">
        <v>19</v>
      </c>
      <c r="C25">
        <f t="shared" si="0"/>
        <v>91.429612980828963</v>
      </c>
      <c r="D25">
        <f t="shared" si="1"/>
        <v>368.79171622519249</v>
      </c>
      <c r="E25" s="1">
        <f t="shared" si="2"/>
        <v>841.56802857353932</v>
      </c>
    </row>
    <row r="26" spans="2:5" x14ac:dyDescent="0.2">
      <c r="B26">
        <v>20</v>
      </c>
      <c r="C26">
        <f t="shared" si="0"/>
        <v>91.404857498589777</v>
      </c>
      <c r="D26">
        <f t="shared" si="1"/>
        <v>368.38927416098301</v>
      </c>
      <c r="E26" s="1">
        <f t="shared" si="2"/>
        <v>839.47530249983583</v>
      </c>
    </row>
    <row r="27" spans="2:5" x14ac:dyDescent="0.2">
      <c r="B27">
        <v>21</v>
      </c>
      <c r="C27">
        <f t="shared" si="0"/>
        <v>91.383564321558836</v>
      </c>
      <c r="D27">
        <f t="shared" si="1"/>
        <v>368.04364578019124</v>
      </c>
      <c r="E27" s="1">
        <f t="shared" si="2"/>
        <v>837.68267294762279</v>
      </c>
    </row>
    <row r="28" spans="2:5" x14ac:dyDescent="0.2">
      <c r="B28">
        <v>22</v>
      </c>
      <c r="C28">
        <f t="shared" si="0"/>
        <v>91.365116256199087</v>
      </c>
      <c r="D28">
        <f t="shared" si="1"/>
        <v>367.74459293120123</v>
      </c>
      <c r="E28" s="1">
        <f t="shared" si="2"/>
        <v>836.13507445409971</v>
      </c>
    </row>
    <row r="29" spans="2:5" x14ac:dyDescent="0.2">
      <c r="B29">
        <v>23</v>
      </c>
      <c r="C29">
        <f t="shared" si="0"/>
        <v>91.349027827106255</v>
      </c>
      <c r="D29">
        <f t="shared" si="1"/>
        <v>367.48408908733029</v>
      </c>
      <c r="E29" s="1">
        <f t="shared" si="2"/>
        <v>834.78957737386338</v>
      </c>
    </row>
    <row r="30" spans="2:5" x14ac:dyDescent="0.2">
      <c r="B30">
        <v>24</v>
      </c>
      <c r="C30">
        <f t="shared" si="0"/>
        <v>91.334912911982158</v>
      </c>
      <c r="D30">
        <f t="shared" si="1"/>
        <v>367.2557687020261</v>
      </c>
      <c r="E30" s="1">
        <f t="shared" si="2"/>
        <v>833.61230038713859</v>
      </c>
    </row>
    <row r="31" spans="2:5" x14ac:dyDescent="0.2">
      <c r="B31">
        <v>25</v>
      </c>
      <c r="C31">
        <f t="shared" si="0"/>
        <v>91.322461292911953</v>
      </c>
      <c r="D31">
        <f t="shared" si="1"/>
        <v>367.05453041402291</v>
      </c>
      <c r="E31" s="1">
        <f t="shared" si="2"/>
        <v>832.57620555356095</v>
      </c>
    </row>
    <row r="32" spans="2:5" x14ac:dyDescent="0.2">
      <c r="B32">
        <v>26</v>
      </c>
      <c r="C32">
        <f t="shared" si="0"/>
        <v>91.311421422035636</v>
      </c>
      <c r="D32">
        <f t="shared" si="1"/>
        <v>366.87624678496468</v>
      </c>
      <c r="E32" s="1">
        <f t="shared" si="2"/>
        <v>831.65949795932022</v>
      </c>
    </row>
    <row r="33" spans="2:5" x14ac:dyDescent="0.2">
      <c r="B33">
        <v>27</v>
      </c>
      <c r="C33">
        <f t="shared" si="0"/>
        <v>91.301587587473577</v>
      </c>
      <c r="D33">
        <f t="shared" si="1"/>
        <v>366.71754904099731</v>
      </c>
      <c r="E33" s="1">
        <f t="shared" si="2"/>
        <v>830.84444704600946</v>
      </c>
    </row>
    <row r="34" spans="2:5" x14ac:dyDescent="0.2">
      <c r="B34">
        <v>28</v>
      </c>
      <c r="C34">
        <f t="shared" si="0"/>
        <v>91.292790240353952</v>
      </c>
      <c r="D34">
        <f t="shared" si="1"/>
        <v>366.57566542665199</v>
      </c>
      <c r="E34" s="1">
        <f t="shared" si="2"/>
        <v>830.11650686938617</v>
      </c>
    </row>
    <row r="35" spans="2:5" x14ac:dyDescent="0.2">
      <c r="B35">
        <v>29</v>
      </c>
      <c r="C35">
        <f t="shared" si="0"/>
        <v>91.284888623122882</v>
      </c>
      <c r="D35">
        <f t="shared" si="1"/>
        <v>366.4482984154036</v>
      </c>
      <c r="E35" s="1">
        <f t="shared" si="2"/>
        <v>829.4636514312607</v>
      </c>
    </row>
    <row r="36" spans="2:5" x14ac:dyDescent="0.2">
      <c r="B36">
        <v>30</v>
      </c>
      <c r="C36">
        <f t="shared" si="0"/>
        <v>91.277765093836436</v>
      </c>
      <c r="D36">
        <f t="shared" si="1"/>
        <v>366.33353044356681</v>
      </c>
      <c r="E36" s="1">
        <f t="shared" si="2"/>
        <v>828.87586686221175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ED259-E08F-41B2-9C9C-CC8DB7617C50}">
  <dimension ref="A1:R45"/>
  <sheetViews>
    <sheetView topLeftCell="A2" zoomScale="170" zoomScaleNormal="170" workbookViewId="0">
      <selection activeCell="F2" sqref="F1:F1048576"/>
    </sheetView>
  </sheetViews>
  <sheetFormatPr baseColWidth="10" defaultColWidth="8.83203125" defaultRowHeight="15" x14ac:dyDescent="0.2"/>
  <cols>
    <col min="1" max="1" width="28.83203125" customWidth="1"/>
    <col min="2" max="3" width="12.83203125" customWidth="1"/>
    <col min="5" max="6" width="13.83203125" customWidth="1"/>
    <col min="8" max="9" width="11.33203125" customWidth="1"/>
    <col min="12" max="12" width="2.6640625" customWidth="1"/>
    <col min="16" max="16" width="12.5" bestFit="1" customWidth="1"/>
  </cols>
  <sheetData>
    <row r="1" spans="1:18" x14ac:dyDescent="0.2">
      <c r="A1" s="10" t="s">
        <v>0</v>
      </c>
      <c r="B1" s="10"/>
      <c r="C1" s="10"/>
      <c r="D1" s="10"/>
      <c r="G1" t="s">
        <v>9</v>
      </c>
    </row>
    <row r="2" spans="1:18" x14ac:dyDescent="0.2">
      <c r="A2" t="s">
        <v>7</v>
      </c>
      <c r="B2">
        <v>18.5</v>
      </c>
      <c r="C2">
        <v>1</v>
      </c>
      <c r="D2" t="s">
        <v>1</v>
      </c>
      <c r="G2" t="s">
        <v>13</v>
      </c>
      <c r="H2" s="1">
        <v>6.3099999999999997E-7</v>
      </c>
      <c r="I2" s="1"/>
      <c r="J2" t="s">
        <v>15</v>
      </c>
      <c r="K2" t="s">
        <v>11</v>
      </c>
      <c r="P2" t="s">
        <v>40</v>
      </c>
      <c r="Q2" s="1">
        <v>10967757</v>
      </c>
      <c r="R2" t="s">
        <v>35</v>
      </c>
    </row>
    <row r="3" spans="1:18" x14ac:dyDescent="0.2">
      <c r="A3" t="s">
        <v>2</v>
      </c>
      <c r="B3">
        <v>77.8</v>
      </c>
      <c r="D3" t="s">
        <v>3</v>
      </c>
      <c r="G3" t="s">
        <v>17</v>
      </c>
      <c r="H3">
        <v>1</v>
      </c>
      <c r="J3" t="s">
        <v>18</v>
      </c>
      <c r="Q3" s="1"/>
    </row>
    <row r="4" spans="1:18" x14ac:dyDescent="0.2">
      <c r="A4" t="s">
        <v>4</v>
      </c>
      <c r="B4">
        <v>12.5</v>
      </c>
      <c r="D4" t="s">
        <v>3</v>
      </c>
      <c r="G4" t="s">
        <v>10</v>
      </c>
      <c r="H4" s="4">
        <f>H3*H2/SIN(B2*PI()/180)</f>
        <v>1.988625087160472E-6</v>
      </c>
      <c r="I4" s="5">
        <f>H3*H2/SIN((B2-C2)*PI()/180)-H4</f>
        <v>1.0977142211946731E-7</v>
      </c>
      <c r="J4" t="s">
        <v>15</v>
      </c>
      <c r="K4" t="s">
        <v>11</v>
      </c>
    </row>
    <row r="5" spans="1:18" x14ac:dyDescent="0.2">
      <c r="A5" t="s">
        <v>5</v>
      </c>
      <c r="B5">
        <v>17.2</v>
      </c>
      <c r="D5" t="s">
        <v>3</v>
      </c>
      <c r="G5" t="s">
        <v>19</v>
      </c>
      <c r="H5" s="2">
        <v>1.9999999999999999E-6</v>
      </c>
      <c r="I5" s="2"/>
      <c r="J5" t="s">
        <v>15</v>
      </c>
    </row>
    <row r="7" spans="1:18" x14ac:dyDescent="0.2">
      <c r="A7" s="10" t="s">
        <v>6</v>
      </c>
      <c r="B7" s="10"/>
      <c r="C7" s="10"/>
      <c r="D7" s="10"/>
      <c r="E7" t="s">
        <v>26</v>
      </c>
      <c r="G7" t="s">
        <v>25</v>
      </c>
    </row>
    <row r="8" spans="1:18" x14ac:dyDescent="0.2">
      <c r="A8" t="s">
        <v>2</v>
      </c>
      <c r="B8">
        <v>102</v>
      </c>
      <c r="D8" t="s">
        <v>3</v>
      </c>
      <c r="H8" t="s">
        <v>27</v>
      </c>
      <c r="J8" t="s">
        <v>28</v>
      </c>
    </row>
    <row r="9" spans="1:18" x14ac:dyDescent="0.2">
      <c r="A9" t="s">
        <v>8</v>
      </c>
      <c r="B9">
        <v>14</v>
      </c>
      <c r="D9" t="s">
        <v>1</v>
      </c>
      <c r="E9" s="3">
        <f>$H$5*SIN(B9*PI()/180)</f>
        <v>4.838437911993354E-7</v>
      </c>
      <c r="F9" s="3"/>
      <c r="G9" s="1">
        <f>1/E9</f>
        <v>2066782.7472193749</v>
      </c>
      <c r="H9">
        <v>9</v>
      </c>
      <c r="J9">
        <f>1/4-1/(H9*H9)</f>
        <v>0.23765432098765432</v>
      </c>
      <c r="K9" s="1">
        <f>G9/J9</f>
        <v>8696592.3389490582</v>
      </c>
    </row>
    <row r="10" spans="1:18" x14ac:dyDescent="0.2">
      <c r="A10" t="s">
        <v>14</v>
      </c>
      <c r="B10">
        <v>15</v>
      </c>
      <c r="D10" t="s">
        <v>1</v>
      </c>
      <c r="E10" s="3">
        <f t="shared" ref="E10:E15" si="0">$H$5*SIN(B10*PI()/180)</f>
        <v>5.1763809020504151E-7</v>
      </c>
      <c r="F10" s="3"/>
      <c r="G10" s="1">
        <f t="shared" ref="G10:G15" si="1">1/E10</f>
        <v>1931851.6525781367</v>
      </c>
      <c r="H10">
        <v>8</v>
      </c>
      <c r="J10">
        <f t="shared" ref="J10:J15" si="2">1/4-1/(H10*H10)</f>
        <v>0.234375</v>
      </c>
      <c r="K10" s="1">
        <f t="shared" ref="K10:K15" si="3">G10/J10</f>
        <v>8242567.0510000493</v>
      </c>
    </row>
    <row r="11" spans="1:18" x14ac:dyDescent="0.2">
      <c r="A11" t="s">
        <v>21</v>
      </c>
      <c r="B11">
        <v>15.5</v>
      </c>
      <c r="D11" t="s">
        <v>1</v>
      </c>
      <c r="E11" s="3">
        <f t="shared" si="0"/>
        <v>5.3447675215651367E-7</v>
      </c>
      <c r="F11" s="3"/>
      <c r="G11" s="1">
        <f t="shared" si="1"/>
        <v>1870988.7679214992</v>
      </c>
      <c r="H11">
        <v>7</v>
      </c>
      <c r="J11">
        <f t="shared" si="2"/>
        <v>0.22959183673469388</v>
      </c>
      <c r="K11" s="1">
        <f t="shared" si="3"/>
        <v>8149195.5225025294</v>
      </c>
    </row>
    <row r="12" spans="1:18" x14ac:dyDescent="0.2">
      <c r="A12" t="s">
        <v>22</v>
      </c>
      <c r="B12">
        <v>16</v>
      </c>
      <c r="D12" t="s">
        <v>1</v>
      </c>
      <c r="E12" s="3">
        <f t="shared" si="0"/>
        <v>5.5127471163399831E-7</v>
      </c>
      <c r="F12" s="3"/>
      <c r="G12" s="1">
        <f t="shared" si="1"/>
        <v>1813977.6392716502</v>
      </c>
      <c r="H12">
        <v>6</v>
      </c>
      <c r="J12">
        <f t="shared" si="2"/>
        <v>0.22222222222222221</v>
      </c>
      <c r="K12" s="1">
        <f t="shared" si="3"/>
        <v>8162899.3767224262</v>
      </c>
    </row>
    <row r="13" spans="1:18" x14ac:dyDescent="0.2">
      <c r="A13" t="s">
        <v>16</v>
      </c>
      <c r="B13">
        <v>18</v>
      </c>
      <c r="D13" t="s">
        <v>1</v>
      </c>
      <c r="E13" s="3">
        <f t="shared" si="0"/>
        <v>6.1803398874989478E-7</v>
      </c>
      <c r="F13" s="3"/>
      <c r="G13" s="1">
        <f t="shared" si="1"/>
        <v>1618033.988749895</v>
      </c>
      <c r="H13">
        <v>5</v>
      </c>
      <c r="J13">
        <f t="shared" si="2"/>
        <v>0.21</v>
      </c>
      <c r="K13" s="1">
        <f t="shared" si="3"/>
        <v>7704923.7559518814</v>
      </c>
    </row>
    <row r="14" spans="1:18" x14ac:dyDescent="0.2">
      <c r="A14" t="s">
        <v>23</v>
      </c>
      <c r="B14">
        <v>20</v>
      </c>
      <c r="D14" t="s">
        <v>1</v>
      </c>
      <c r="E14" s="3">
        <f t="shared" si="0"/>
        <v>6.8404028665133737E-7</v>
      </c>
      <c r="F14" s="3"/>
      <c r="G14" s="1">
        <f t="shared" si="1"/>
        <v>1461902.2000815438</v>
      </c>
      <c r="H14">
        <v>4</v>
      </c>
      <c r="J14">
        <f t="shared" si="2"/>
        <v>0.1875</v>
      </c>
      <c r="K14" s="1">
        <f t="shared" si="3"/>
        <v>7796811.7337682331</v>
      </c>
    </row>
    <row r="15" spans="1:18" x14ac:dyDescent="0.2">
      <c r="A15" t="s">
        <v>24</v>
      </c>
      <c r="B15">
        <v>22.5</v>
      </c>
      <c r="D15" t="s">
        <v>1</v>
      </c>
      <c r="E15" s="3">
        <f t="shared" si="0"/>
        <v>7.6536686473017955E-7</v>
      </c>
      <c r="F15" s="3"/>
      <c r="G15" s="1">
        <f t="shared" si="1"/>
        <v>1306562.9648763766</v>
      </c>
      <c r="H15">
        <v>3</v>
      </c>
      <c r="J15">
        <f t="shared" si="2"/>
        <v>0.1388888888888889</v>
      </c>
      <c r="K15" s="1">
        <f t="shared" si="3"/>
        <v>9407253.3471099101</v>
      </c>
    </row>
    <row r="16" spans="1:18" x14ac:dyDescent="0.2">
      <c r="K16" s="4">
        <f>AVERAGE(K9:K15)</f>
        <v>8308606.1608577268</v>
      </c>
      <c r="L16" s="6" t="s">
        <v>33</v>
      </c>
      <c r="M16" s="5">
        <f>2*_xlfn.STDEV.S(K9:K15)/SQRT(6)</f>
        <v>475503.04105081799</v>
      </c>
    </row>
    <row r="17" spans="1:16" x14ac:dyDescent="0.2">
      <c r="A17" s="10" t="s">
        <v>30</v>
      </c>
      <c r="B17" s="10"/>
      <c r="C17" s="10"/>
      <c r="D17" s="10"/>
      <c r="M17" s="8">
        <f>M16/K16</f>
        <v>5.723018179522546E-2</v>
      </c>
      <c r="P17" s="1"/>
    </row>
    <row r="18" spans="1:16" x14ac:dyDescent="0.2">
      <c r="A18" t="s">
        <v>2</v>
      </c>
      <c r="B18">
        <v>102</v>
      </c>
      <c r="D18" t="s">
        <v>3</v>
      </c>
      <c r="H18" t="s">
        <v>27</v>
      </c>
      <c r="J18" t="s">
        <v>28</v>
      </c>
      <c r="P18" s="7">
        <f>K16/Q2-1</f>
        <v>-0.24245165526025725</v>
      </c>
    </row>
    <row r="19" spans="1:16" x14ac:dyDescent="0.2">
      <c r="A19" t="s">
        <v>8</v>
      </c>
      <c r="B19">
        <v>13.5</v>
      </c>
      <c r="D19" t="s">
        <v>1</v>
      </c>
      <c r="E19" s="3">
        <f>$H$5*SIN(B19*PI()/180)</f>
        <v>4.6689072771181077E-7</v>
      </c>
      <c r="F19" s="3"/>
      <c r="G19" s="1">
        <f>1/E19</f>
        <v>2141828.7848655926</v>
      </c>
      <c r="H19">
        <v>6</v>
      </c>
      <c r="J19">
        <f>1/4-1/(H19*H19)</f>
        <v>0.22222222222222221</v>
      </c>
      <c r="K19" s="1">
        <f>G19/J19</f>
        <v>9638229.5318951681</v>
      </c>
    </row>
    <row r="20" spans="1:16" x14ac:dyDescent="0.2">
      <c r="A20" t="s">
        <v>29</v>
      </c>
      <c r="B20">
        <v>14.5</v>
      </c>
      <c r="D20" t="s">
        <v>1</v>
      </c>
      <c r="E20" s="3"/>
      <c r="F20" s="3"/>
      <c r="G20" s="1"/>
      <c r="K20" s="1"/>
    </row>
    <row r="21" spans="1:16" x14ac:dyDescent="0.2">
      <c r="A21" t="s">
        <v>12</v>
      </c>
      <c r="B21">
        <v>15</v>
      </c>
      <c r="D21" t="s">
        <v>1</v>
      </c>
      <c r="E21" s="3">
        <f t="shared" ref="E21:E23" si="4">$H$5*SIN(B21*PI()/180)</f>
        <v>5.1763809020504151E-7</v>
      </c>
      <c r="F21" s="3"/>
      <c r="G21" s="1">
        <f t="shared" ref="G21:G23" si="5">1/E21</f>
        <v>1931851.6525781367</v>
      </c>
      <c r="H21">
        <v>5</v>
      </c>
      <c r="J21">
        <f t="shared" ref="J21:J23" si="6">1/4-1/(H21*H21)</f>
        <v>0.21</v>
      </c>
      <c r="K21" s="1">
        <f t="shared" ref="K21:K23" si="7">G21/J21</f>
        <v>9199293.5837054122</v>
      </c>
    </row>
    <row r="22" spans="1:16" x14ac:dyDescent="0.2">
      <c r="A22" t="s">
        <v>16</v>
      </c>
      <c r="B22">
        <v>18</v>
      </c>
      <c r="D22" t="s">
        <v>1</v>
      </c>
      <c r="E22" s="3">
        <f t="shared" si="4"/>
        <v>6.1803398874989478E-7</v>
      </c>
      <c r="F22" s="3"/>
      <c r="G22" s="1">
        <f t="shared" si="5"/>
        <v>1618033.988749895</v>
      </c>
      <c r="H22">
        <v>4</v>
      </c>
      <c r="J22">
        <f t="shared" si="6"/>
        <v>0.1875</v>
      </c>
      <c r="K22" s="1">
        <f t="shared" si="7"/>
        <v>8629514.6066661067</v>
      </c>
    </row>
    <row r="23" spans="1:16" x14ac:dyDescent="0.2">
      <c r="A23" t="s">
        <v>7</v>
      </c>
      <c r="B23">
        <v>20</v>
      </c>
      <c r="D23" t="s">
        <v>1</v>
      </c>
      <c r="E23" s="3">
        <f t="shared" si="4"/>
        <v>6.8404028665133737E-7</v>
      </c>
      <c r="F23" s="3"/>
      <c r="G23" s="1">
        <f t="shared" si="5"/>
        <v>1461902.2000815438</v>
      </c>
      <c r="H23">
        <v>3</v>
      </c>
      <c r="J23">
        <f t="shared" si="6"/>
        <v>0.1388888888888889</v>
      </c>
      <c r="K23" s="1">
        <f t="shared" si="7"/>
        <v>10525695.840587115</v>
      </c>
    </row>
    <row r="24" spans="1:16" x14ac:dyDescent="0.2">
      <c r="K24" s="1">
        <f>AVERAGE(K19:K23)</f>
        <v>9498183.3907134496</v>
      </c>
      <c r="L24" s="6" t="s">
        <v>33</v>
      </c>
      <c r="M24" s="5">
        <f>2*_xlfn.STDEV.S(K19,K21:K23)/SQRT(3)</f>
        <v>923595.70987331006</v>
      </c>
    </row>
    <row r="25" spans="1:16" x14ac:dyDescent="0.2">
      <c r="M25" s="8">
        <f>M24/K24</f>
        <v>9.723919531563549E-2</v>
      </c>
      <c r="P25" s="1"/>
    </row>
    <row r="26" spans="1:16" x14ac:dyDescent="0.2">
      <c r="A26" s="10" t="s">
        <v>31</v>
      </c>
      <c r="B26" s="10"/>
      <c r="C26" s="10"/>
      <c r="D26" s="10"/>
      <c r="P26" s="7">
        <f>K24/Q2-1</f>
        <v>-0.13399035092467404</v>
      </c>
    </row>
    <row r="27" spans="1:16" x14ac:dyDescent="0.2">
      <c r="A27" t="s">
        <v>2</v>
      </c>
      <c r="B27">
        <v>102</v>
      </c>
      <c r="D27" t="s">
        <v>3</v>
      </c>
      <c r="H27" t="s">
        <v>27</v>
      </c>
      <c r="J27" t="s">
        <v>28</v>
      </c>
    </row>
    <row r="28" spans="1:16" x14ac:dyDescent="0.2">
      <c r="A28" t="s">
        <v>14</v>
      </c>
      <c r="B28">
        <v>14</v>
      </c>
      <c r="D28" t="s">
        <v>1</v>
      </c>
      <c r="E28" s="3">
        <f>$H$5*SIN(B28*PI()/180)</f>
        <v>4.838437911993354E-7</v>
      </c>
      <c r="F28" s="3"/>
      <c r="G28" s="1">
        <f>1/E28</f>
        <v>2066782.7472193749</v>
      </c>
      <c r="H28">
        <v>7</v>
      </c>
      <c r="J28">
        <f>1/4-1/(H28*H28)</f>
        <v>0.22959183673469388</v>
      </c>
      <c r="K28" s="1">
        <f>G28/J28</f>
        <v>9001987.0767777208</v>
      </c>
    </row>
    <row r="29" spans="1:16" x14ac:dyDescent="0.2">
      <c r="A29" t="s">
        <v>12</v>
      </c>
      <c r="B29">
        <v>16.5</v>
      </c>
      <c r="D29" t="s">
        <v>1</v>
      </c>
      <c r="E29" s="3">
        <f t="shared" ref="E29:E32" si="8">$H$5*SIN(B29*PI()/180)</f>
        <v>5.6803068940784525E-7</v>
      </c>
      <c r="F29" s="3"/>
      <c r="G29" s="1">
        <f t="shared" ref="G29:G32" si="9">1/E29</f>
        <v>1760468.2610414405</v>
      </c>
      <c r="H29">
        <v>6</v>
      </c>
      <c r="J29">
        <f t="shared" ref="J29:J32" si="10">1/4-1/(H29*H29)</f>
        <v>0.22222222222222221</v>
      </c>
      <c r="K29" s="1">
        <f t="shared" ref="K29:K32" si="11">G29/J29</f>
        <v>7922107.1746864831</v>
      </c>
    </row>
    <row r="30" spans="1:16" x14ac:dyDescent="0.2">
      <c r="A30" t="s">
        <v>32</v>
      </c>
      <c r="B30">
        <v>17.5</v>
      </c>
      <c r="D30" t="s">
        <v>1</v>
      </c>
      <c r="E30" s="3">
        <f t="shared" si="8"/>
        <v>6.0141159900854626E-7</v>
      </c>
      <c r="F30" s="3"/>
      <c r="G30" s="1">
        <f t="shared" si="9"/>
        <v>1662754.7617115208</v>
      </c>
      <c r="H30">
        <v>5</v>
      </c>
      <c r="J30">
        <f t="shared" si="10"/>
        <v>0.21</v>
      </c>
      <c r="K30" s="1">
        <f t="shared" si="11"/>
        <v>7917879.8176739095</v>
      </c>
    </row>
    <row r="31" spans="1:16" x14ac:dyDescent="0.2">
      <c r="A31" t="s">
        <v>16</v>
      </c>
      <c r="B31">
        <v>19</v>
      </c>
      <c r="D31" t="s">
        <v>1</v>
      </c>
      <c r="E31" s="3">
        <f t="shared" si="8"/>
        <v>6.511363089143133E-7</v>
      </c>
      <c r="F31" s="3"/>
      <c r="G31" s="1">
        <f t="shared" si="9"/>
        <v>1535776.7433786213</v>
      </c>
      <c r="H31">
        <v>4</v>
      </c>
      <c r="J31">
        <f t="shared" si="10"/>
        <v>0.1875</v>
      </c>
      <c r="K31" s="1">
        <f t="shared" si="11"/>
        <v>8190809.2980193133</v>
      </c>
    </row>
    <row r="32" spans="1:16" x14ac:dyDescent="0.2">
      <c r="A32" t="s">
        <v>20</v>
      </c>
      <c r="B32">
        <v>20</v>
      </c>
      <c r="D32" t="s">
        <v>1</v>
      </c>
      <c r="E32" s="3">
        <f t="shared" si="8"/>
        <v>6.8404028665133737E-7</v>
      </c>
      <c r="F32" s="3"/>
      <c r="G32" s="1">
        <f t="shared" si="9"/>
        <v>1461902.2000815438</v>
      </c>
      <c r="H32">
        <v>3</v>
      </c>
      <c r="J32">
        <f t="shared" si="10"/>
        <v>0.1388888888888889</v>
      </c>
      <c r="K32" s="1">
        <f t="shared" si="11"/>
        <v>10525695.840587115</v>
      </c>
    </row>
    <row r="33" spans="1:16" x14ac:dyDescent="0.2">
      <c r="K33" s="4">
        <f>AVERAGE(K28:K32)</f>
        <v>8711695.8415489085</v>
      </c>
      <c r="L33" s="6" t="s">
        <v>33</v>
      </c>
      <c r="M33" s="5">
        <f>2*_xlfn.STDEV.S(K28:K32)/SQRT(4)</f>
        <v>1106772.5524684233</v>
      </c>
    </row>
    <row r="34" spans="1:16" x14ac:dyDescent="0.2">
      <c r="M34" s="8">
        <f>M33/K33</f>
        <v>0.12704444376832641</v>
      </c>
      <c r="P34" s="1"/>
    </row>
    <row r="35" spans="1:16" x14ac:dyDescent="0.2">
      <c r="P35" s="7">
        <f>K33/Q2-1</f>
        <v>-0.20569941132458458</v>
      </c>
    </row>
    <row r="36" spans="1:16" x14ac:dyDescent="0.2">
      <c r="A36" s="10" t="s">
        <v>34</v>
      </c>
      <c r="B36" s="10"/>
      <c r="C36" s="10"/>
      <c r="D36" s="10"/>
    </row>
    <row r="37" spans="1:16" x14ac:dyDescent="0.2">
      <c r="A37" t="s">
        <v>2</v>
      </c>
      <c r="B37">
        <v>102</v>
      </c>
      <c r="D37" t="s">
        <v>3</v>
      </c>
      <c r="H37" t="s">
        <v>27</v>
      </c>
      <c r="J37" t="s">
        <v>28</v>
      </c>
    </row>
    <row r="38" spans="1:16" x14ac:dyDescent="0.2">
      <c r="A38" t="s">
        <v>8</v>
      </c>
      <c r="B38">
        <v>14</v>
      </c>
      <c r="D38" t="s">
        <v>1</v>
      </c>
      <c r="E38" s="3">
        <f>$H$5*SIN(B38*PI()/180)</f>
        <v>4.838437911993354E-7</v>
      </c>
      <c r="F38" s="3"/>
      <c r="G38" s="1">
        <f>1/E38</f>
        <v>2066782.7472193749</v>
      </c>
      <c r="H38">
        <v>6</v>
      </c>
      <c r="J38">
        <f>1/4-1/(H38*H38)</f>
        <v>0.22222222222222221</v>
      </c>
      <c r="K38" s="1">
        <f>G38/J38</f>
        <v>9300522.3624871876</v>
      </c>
    </row>
    <row r="39" spans="1:16" x14ac:dyDescent="0.2">
      <c r="A39" t="s">
        <v>12</v>
      </c>
      <c r="B39">
        <v>17</v>
      </c>
      <c r="D39" t="s">
        <v>1</v>
      </c>
      <c r="E39" s="3">
        <f t="shared" ref="E39:E41" si="12">$H$5*SIN(B39*PI()/180)</f>
        <v>5.8474340944547349E-7</v>
      </c>
      <c r="F39" s="3"/>
      <c r="G39" s="1">
        <f t="shared" ref="G39:G41" si="13">1/E39</f>
        <v>1710151.8099166343</v>
      </c>
      <c r="H39">
        <v>5</v>
      </c>
      <c r="J39">
        <f t="shared" ref="J39:J41" si="14">1/4-1/(H39*H39)</f>
        <v>0.21</v>
      </c>
      <c r="K39" s="1">
        <f t="shared" ref="K39:K41" si="15">G39/J39</f>
        <v>8143580.0472220685</v>
      </c>
    </row>
    <row r="40" spans="1:16" x14ac:dyDescent="0.2">
      <c r="A40" t="s">
        <v>32</v>
      </c>
      <c r="B40">
        <v>17.5</v>
      </c>
      <c r="D40" t="s">
        <v>1</v>
      </c>
      <c r="E40" s="3">
        <f t="shared" si="12"/>
        <v>6.0141159900854626E-7</v>
      </c>
      <c r="F40" s="3"/>
      <c r="G40" s="1">
        <f t="shared" si="13"/>
        <v>1662754.7617115208</v>
      </c>
      <c r="H40">
        <v>4</v>
      </c>
      <c r="J40">
        <f t="shared" si="14"/>
        <v>0.1875</v>
      </c>
      <c r="K40" s="1">
        <f t="shared" si="15"/>
        <v>8868025.3957947772</v>
      </c>
    </row>
    <row r="41" spans="1:16" x14ac:dyDescent="0.2">
      <c r="A41" t="s">
        <v>7</v>
      </c>
      <c r="B41">
        <v>19</v>
      </c>
      <c r="D41" t="s">
        <v>1</v>
      </c>
      <c r="E41" s="3">
        <f t="shared" si="12"/>
        <v>6.511363089143133E-7</v>
      </c>
      <c r="F41" s="3"/>
      <c r="G41" s="1">
        <f t="shared" si="13"/>
        <v>1535776.7433786213</v>
      </c>
      <c r="H41">
        <v>3</v>
      </c>
      <c r="J41">
        <f t="shared" si="14"/>
        <v>0.1388888888888889</v>
      </c>
      <c r="K41" s="1">
        <f t="shared" si="15"/>
        <v>11057592.552326072</v>
      </c>
    </row>
    <row r="42" spans="1:16" x14ac:dyDescent="0.2">
      <c r="E42" s="3"/>
      <c r="F42" s="3"/>
      <c r="G42" s="1"/>
      <c r="K42" s="1"/>
    </row>
    <row r="43" spans="1:16" x14ac:dyDescent="0.2">
      <c r="K43" s="4">
        <f>AVERAGE(K38:K42)</f>
        <v>9342430.0894575268</v>
      </c>
      <c r="L43" s="6" t="s">
        <v>33</v>
      </c>
      <c r="M43" s="5">
        <f>2*_xlfn.STDEV.S(K38:K42)/SQRT(4)</f>
        <v>1239064.1318821032</v>
      </c>
    </row>
    <row r="44" spans="1:16" x14ac:dyDescent="0.2">
      <c r="M44" s="8">
        <f>M43/K43</f>
        <v>0.13262760545356675</v>
      </c>
      <c r="P44" s="1"/>
    </row>
    <row r="45" spans="1:16" x14ac:dyDescent="0.2">
      <c r="P45" s="7">
        <f>K43/Q2-1</f>
        <v>-0.14819136771014108</v>
      </c>
    </row>
  </sheetData>
  <mergeCells count="5">
    <mergeCell ref="A1:D1"/>
    <mergeCell ref="A7:D7"/>
    <mergeCell ref="A17:D17"/>
    <mergeCell ref="A26:D26"/>
    <mergeCell ref="A36:D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DELLi7</dc:creator>
  <cp:lastModifiedBy>Eder Guidelli</cp:lastModifiedBy>
  <dcterms:created xsi:type="dcterms:W3CDTF">2018-08-17T22:10:11Z</dcterms:created>
  <dcterms:modified xsi:type="dcterms:W3CDTF">2020-10-23T23:27:40Z</dcterms:modified>
</cp:coreProperties>
</file>