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ulaleme/Documents/2020/Academico/Aulas PRO/PRO3213/Ana Paula/[III] Módulo Contabilidade de Custos/Custos por dpt/"/>
    </mc:Choice>
  </mc:AlternateContent>
  <xr:revisionPtr revIDLastSave="0" documentId="8_{7639B4A9-86F4-2E4B-93D4-FA9FDC00A47D}" xr6:coauthVersionLast="45" xr6:coauthVersionMax="45" xr10:uidLastSave="{00000000-0000-0000-0000-000000000000}"/>
  <bookViews>
    <workbookView xWindow="1580" yWindow="1960" windowWidth="26840" windowHeight="15000" xr2:uid="{54AB96CD-480D-0843-B190-53028B08A56F}"/>
  </bookViews>
  <sheets>
    <sheet name="8b" sheetId="1" r:id="rId1"/>
    <sheet name="8c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  <c r="B31" i="2"/>
  <c r="E28" i="2"/>
  <c r="C30" i="2"/>
  <c r="B30" i="2"/>
  <c r="B28" i="2"/>
  <c r="B12" i="2"/>
  <c r="C11" i="2"/>
  <c r="B11" i="2"/>
  <c r="F9" i="2"/>
  <c r="E9" i="2"/>
  <c r="D9" i="2"/>
  <c r="B9" i="2"/>
  <c r="B38" i="1"/>
  <c r="C37" i="1"/>
  <c r="C36" i="1"/>
  <c r="C38" i="1" s="1"/>
  <c r="E28" i="1"/>
  <c r="F14" i="1"/>
  <c r="C13" i="1"/>
  <c r="B13" i="1"/>
  <c r="C12" i="1"/>
  <c r="B12" i="1"/>
  <c r="C11" i="1"/>
  <c r="B11" i="1"/>
  <c r="C10" i="1"/>
  <c r="B10" i="1"/>
  <c r="B9" i="1"/>
  <c r="B14" i="1" s="1"/>
  <c r="F6" i="1"/>
  <c r="E13" i="1" s="1"/>
  <c r="F5" i="1"/>
  <c r="E12" i="1" s="1"/>
  <c r="F4" i="1"/>
  <c r="E9" i="1" s="1"/>
  <c r="D24" i="2"/>
  <c r="C24" i="2"/>
  <c r="B24" i="2"/>
  <c r="F10" i="2"/>
  <c r="D11" i="2" s="1"/>
  <c r="E10" i="2"/>
  <c r="D12" i="2" s="1"/>
  <c r="B10" i="2"/>
  <c r="G9" i="2"/>
  <c r="D10" i="2"/>
  <c r="D13" i="2" s="1"/>
  <c r="C9" i="2"/>
  <c r="C10" i="2" s="1"/>
  <c r="C9" i="1" l="1"/>
  <c r="C14" i="1" s="1"/>
  <c r="D9" i="1"/>
  <c r="D10" i="1"/>
  <c r="D11" i="1"/>
  <c r="D12" i="1"/>
  <c r="D13" i="1"/>
  <c r="E10" i="1"/>
  <c r="E14" i="1" s="1"/>
  <c r="E11" i="1"/>
  <c r="D30" i="2"/>
  <c r="D29" i="2"/>
  <c r="D28" i="2"/>
  <c r="D31" i="2" s="1"/>
  <c r="C12" i="2"/>
  <c r="C13" i="2"/>
  <c r="D15" i="1" l="1"/>
  <c r="D16" i="1" s="1"/>
  <c r="C15" i="1"/>
  <c r="C16" i="1" s="1"/>
  <c r="B15" i="1"/>
  <c r="B16" i="1" s="1"/>
  <c r="D14" i="1"/>
  <c r="B29" i="2"/>
  <c r="C29" i="2"/>
  <c r="C28" i="2"/>
  <c r="B18" i="1" l="1"/>
  <c r="B17" i="1"/>
  <c r="C17" i="1"/>
  <c r="C18" i="1" s="1"/>
  <c r="E30" i="2"/>
  <c r="C31" i="2"/>
  <c r="E29" i="2"/>
  <c r="C26" i="1" l="1"/>
  <c r="C27" i="1"/>
  <c r="D38" i="1"/>
  <c r="B26" i="1"/>
  <c r="D26" i="1" s="1"/>
  <c r="F26" i="1" s="1"/>
  <c r="B27" i="1"/>
  <c r="D27" i="1" s="1"/>
  <c r="F27" i="1" s="1"/>
  <c r="B31" i="1" l="1"/>
  <c r="G26" i="1"/>
  <c r="F28" i="1"/>
  <c r="D37" i="1"/>
  <c r="E37" i="1" s="1"/>
  <c r="F37" i="1" s="1"/>
  <c r="D36" i="1"/>
  <c r="E36" i="1" s="1"/>
  <c r="B32" i="1"/>
  <c r="G27" i="1"/>
  <c r="E38" i="1" l="1"/>
  <c r="F36" i="1"/>
</calcChain>
</file>

<file path=xl/sharedStrings.xml><?xml version="1.0" encoding="utf-8"?>
<sst xmlns="http://schemas.openxmlformats.org/spreadsheetml/2006/main" count="84" uniqueCount="54">
  <si>
    <t>EMPRESA INHUMAS</t>
  </si>
  <si>
    <t>Pasteurização</t>
  </si>
  <si>
    <t>Embalagem</t>
  </si>
  <si>
    <t>Manutenção</t>
  </si>
  <si>
    <t>Adm Produção</t>
  </si>
  <si>
    <t>Total</t>
  </si>
  <si>
    <t>Area</t>
  </si>
  <si>
    <t>Consumo EE</t>
  </si>
  <si>
    <t>Horas de MO</t>
  </si>
  <si>
    <t>no funcionários</t>
  </si>
  <si>
    <t>Aluguel</t>
  </si>
  <si>
    <t>Material</t>
  </si>
  <si>
    <t>Depreciação</t>
  </si>
  <si>
    <t>EE</t>
  </si>
  <si>
    <t>Outros</t>
  </si>
  <si>
    <t>Custo Indireto</t>
  </si>
  <si>
    <t>Rateio Adm Prod</t>
  </si>
  <si>
    <t>Sub total CI</t>
  </si>
  <si>
    <t>Rateio Manutenção</t>
  </si>
  <si>
    <t>Total CI</t>
  </si>
  <si>
    <t>V Processado</t>
  </si>
  <si>
    <t>V Produzido</t>
  </si>
  <si>
    <t>Tipo IN</t>
  </si>
  <si>
    <t>Pipo SD</t>
  </si>
  <si>
    <t>CI por produto</t>
  </si>
  <si>
    <t>CI Total</t>
  </si>
  <si>
    <t>CD</t>
  </si>
  <si>
    <t>Ctotal</t>
  </si>
  <si>
    <t>Custo Unitário</t>
  </si>
  <si>
    <t>Tipo SD</t>
  </si>
  <si>
    <t>Estamparia</t>
  </si>
  <si>
    <t>Montagem</t>
  </si>
  <si>
    <t>Furação</t>
  </si>
  <si>
    <t>Almoxarifado</t>
  </si>
  <si>
    <t>AdmGeral</t>
  </si>
  <si>
    <t>Energia Elétrica</t>
  </si>
  <si>
    <t>Materiais Indiretos</t>
  </si>
  <si>
    <t>Mão-de-obra Indireta</t>
  </si>
  <si>
    <t>Rateio Adm Geral</t>
  </si>
  <si>
    <t>Sub total</t>
  </si>
  <si>
    <t>Rateio Almoxarifado</t>
  </si>
  <si>
    <t>Percentuais de distribuição</t>
  </si>
  <si>
    <t>Administração Geral</t>
  </si>
  <si>
    <t>Produto A</t>
  </si>
  <si>
    <t>Produto B</t>
  </si>
  <si>
    <t>Produto C</t>
  </si>
  <si>
    <t>Total horas</t>
  </si>
  <si>
    <t>Custo Indireto por produto</t>
  </si>
  <si>
    <t>Calculado com base no custeio por departamentalização</t>
  </si>
  <si>
    <t>POR LITRO produzido</t>
  </si>
  <si>
    <t>Calculado com base no custo direto</t>
  </si>
  <si>
    <t>%</t>
  </si>
  <si>
    <t>CI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</si>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</sst>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#,##0.0"/>
    <numFmt numFmtId="166" formatCode="[$$-409]#,##0"/>
    <numFmt numFmtId="167" formatCode="[$$-409]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3" fontId="0" fillId="0" borderId="0" xfId="0" applyNumberFormat="1"/>
    <xf numFmtId="0" fontId="5" fillId="0" borderId="0" xfId="0" applyFont="1"/>
    <xf numFmtId="0" fontId="2" fillId="3" borderId="0" xfId="0" applyFont="1" applyFill="1"/>
    <xf numFmtId="3" fontId="2" fillId="3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164" fontId="0" fillId="0" borderId="0" xfId="0" applyNumberFormat="1"/>
    <xf numFmtId="164" fontId="0" fillId="4" borderId="0" xfId="0" applyNumberFormat="1" applyFill="1"/>
    <xf numFmtId="164" fontId="2" fillId="3" borderId="0" xfId="0" applyNumberFormat="1" applyFont="1" applyFill="1"/>
    <xf numFmtId="164" fontId="2" fillId="0" borderId="0" xfId="0" applyNumberFormat="1" applyFont="1"/>
    <xf numFmtId="44" fontId="2" fillId="0" borderId="0" xfId="1" applyFont="1"/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166" fontId="7" fillId="0" borderId="0" xfId="0" applyNumberFormat="1" applyFont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166" fontId="7" fillId="3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66" fontId="8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vertical="top" wrapText="1"/>
    </xf>
    <xf numFmtId="166" fontId="8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horizontal="right"/>
    </xf>
    <xf numFmtId="167" fontId="5" fillId="0" borderId="6" xfId="0" applyNumberFormat="1" applyFont="1" applyBorder="1"/>
    <xf numFmtId="0" fontId="5" fillId="0" borderId="6" xfId="0" applyFont="1" applyBorder="1"/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0" fillId="5" borderId="0" xfId="0" applyFill="1"/>
    <xf numFmtId="0" fontId="4" fillId="2" borderId="0" xfId="0" applyFont="1" applyFill="1" applyAlignment="1">
      <alignment horizontal="center" vertical="center" wrapText="1"/>
    </xf>
    <xf numFmtId="2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/>
    </xf>
    <xf numFmtId="9" fontId="0" fillId="4" borderId="0" xfId="2" applyFont="1" applyFill="1" applyAlignment="1">
      <alignment horizontal="center" vertical="center"/>
    </xf>
    <xf numFmtId="4" fontId="0" fillId="4" borderId="0" xfId="0" applyNumberFormat="1" applyFill="1"/>
    <xf numFmtId="4" fontId="0" fillId="0" borderId="0" xfId="0" applyNumberFormat="1"/>
    <xf numFmtId="2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363433</xdr:colOff>
      <xdr:row>1</xdr:row>
      <xdr:rowOff>74084</xdr:rowOff>
    </xdr:from>
    <xdr:to>
      <xdr:col>14</xdr:col>
      <xdr:colOff>737611</xdr:colOff>
      <xdr:row>17</xdr:row>
      <xdr:rowOff>103717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BBAFEE-1370-624F-ACFE-070DE1C15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4633" y="239184"/>
          <a:ext cx="6508278" cy="3280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D466-CC06-9641-8BAC-6321584997CC}">
  <dimension ref="A1:I38"/>
  <sheetViews>
    <sheetView tabSelected="1" workbookViewId="0">
      <selection sqref="A1:XFD1048576"/>
    </sheetView>
  </sheetViews>
  <sheetFormatPr baseColWidth="10" defaultColWidth="11.5" defaultRowHeight="16" x14ac:dyDescent="0.2"/>
  <cols>
    <col min="1" max="1" width="19.1640625" customWidth="1"/>
    <col min="2" max="2" width="14.1640625" bestFit="1" customWidth="1"/>
    <col min="4" max="4" width="11.83203125" bestFit="1" customWidth="1"/>
    <col min="5" max="5" width="13" bestFit="1" customWidth="1"/>
  </cols>
  <sheetData>
    <row r="1" spans="1:6" x14ac:dyDescent="0.2">
      <c r="A1" s="1" t="s">
        <v>0</v>
      </c>
    </row>
    <row r="3" spans="1:6" x14ac:dyDescent="0.2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2">
      <c r="A4" t="s">
        <v>6</v>
      </c>
      <c r="B4" s="4">
        <v>1100</v>
      </c>
      <c r="C4" s="4">
        <v>955</v>
      </c>
      <c r="D4" s="4">
        <v>170</v>
      </c>
      <c r="E4" s="4">
        <v>275</v>
      </c>
      <c r="F4" s="4">
        <f>SUM(B4:E4)</f>
        <v>2500</v>
      </c>
    </row>
    <row r="5" spans="1:6" x14ac:dyDescent="0.2">
      <c r="A5" t="s">
        <v>7</v>
      </c>
      <c r="B5" s="4">
        <v>17000</v>
      </c>
      <c r="C5" s="4">
        <v>14280</v>
      </c>
      <c r="D5" s="4">
        <v>1700</v>
      </c>
      <c r="E5" s="4">
        <v>1020</v>
      </c>
      <c r="F5" s="4">
        <f>SUM(B5:E5)</f>
        <v>34000</v>
      </c>
    </row>
    <row r="6" spans="1:6" x14ac:dyDescent="0.2">
      <c r="A6" s="5" t="s">
        <v>8</v>
      </c>
      <c r="B6" s="4">
        <v>24000</v>
      </c>
      <c r="C6" s="4">
        <v>12000</v>
      </c>
      <c r="D6" s="4">
        <v>2000</v>
      </c>
      <c r="E6" s="4">
        <v>2000</v>
      </c>
      <c r="F6" s="4">
        <f>SUM(B6:E6)</f>
        <v>40000</v>
      </c>
    </row>
    <row r="7" spans="1:6" x14ac:dyDescent="0.2">
      <c r="A7" t="s">
        <v>9</v>
      </c>
      <c r="B7">
        <v>12</v>
      </c>
      <c r="C7">
        <v>12</v>
      </c>
      <c r="D7">
        <v>6</v>
      </c>
      <c r="E7">
        <v>6</v>
      </c>
    </row>
    <row r="9" spans="1:6" x14ac:dyDescent="0.2">
      <c r="A9" t="s">
        <v>10</v>
      </c>
      <c r="B9" s="4">
        <f>B4/$F$4*$F$9</f>
        <v>3740</v>
      </c>
      <c r="C9" s="4">
        <f>C4/$F$4*$F$9</f>
        <v>3247</v>
      </c>
      <c r="D9" s="4">
        <f>D4/$F$4*$F$9</f>
        <v>578</v>
      </c>
      <c r="E9" s="4">
        <f>E4/$F$4*$F$9</f>
        <v>935</v>
      </c>
      <c r="F9" s="4">
        <v>8500</v>
      </c>
    </row>
    <row r="10" spans="1:6" x14ac:dyDescent="0.2">
      <c r="A10" t="s">
        <v>11</v>
      </c>
      <c r="B10" s="4">
        <f>B6/$F$6*$F10</f>
        <v>3120</v>
      </c>
      <c r="C10" s="4">
        <f>C6/$F$6*$F10</f>
        <v>1560</v>
      </c>
      <c r="D10" s="4">
        <f>D6/$F$6*$F10</f>
        <v>260</v>
      </c>
      <c r="E10" s="4">
        <f>E6/$F$6*$F10</f>
        <v>260</v>
      </c>
      <c r="F10" s="4">
        <v>5200</v>
      </c>
    </row>
    <row r="11" spans="1:6" x14ac:dyDescent="0.2">
      <c r="A11" t="s">
        <v>12</v>
      </c>
      <c r="B11" s="4">
        <f>B6/$F$6*$F$11</f>
        <v>2832</v>
      </c>
      <c r="C11" s="4">
        <f>C6/$F$6*$F$11</f>
        <v>1416</v>
      </c>
      <c r="D11" s="4">
        <f>D6/$F$6*$F$11</f>
        <v>236</v>
      </c>
      <c r="E11" s="4">
        <f>E6/$F$6*$F$11</f>
        <v>236</v>
      </c>
      <c r="F11" s="4">
        <v>4720</v>
      </c>
    </row>
    <row r="12" spans="1:6" x14ac:dyDescent="0.2">
      <c r="A12" t="s">
        <v>13</v>
      </c>
      <c r="B12" s="4">
        <f>B5/$F$5*$F$12</f>
        <v>3650</v>
      </c>
      <c r="C12" s="4">
        <f>C5/$F$5*$F$12</f>
        <v>3066</v>
      </c>
      <c r="D12" s="4">
        <f>D5/$F$5*$F$12</f>
        <v>365</v>
      </c>
      <c r="E12" s="4">
        <f>E5/$F$5*$F$12</f>
        <v>219</v>
      </c>
      <c r="F12" s="4">
        <v>7300</v>
      </c>
    </row>
    <row r="13" spans="1:6" x14ac:dyDescent="0.2">
      <c r="A13" t="s">
        <v>14</v>
      </c>
      <c r="B13" s="4">
        <f>B6/$F$6*$F$13</f>
        <v>3960</v>
      </c>
      <c r="C13" s="4">
        <f>C6/$F$6*$F$13</f>
        <v>1980</v>
      </c>
      <c r="D13" s="4">
        <f>D6/$F$6*$F$13</f>
        <v>330</v>
      </c>
      <c r="E13" s="4">
        <f>E6/$F$6*$F$13</f>
        <v>330</v>
      </c>
      <c r="F13" s="4">
        <v>6600</v>
      </c>
    </row>
    <row r="14" spans="1:6" x14ac:dyDescent="0.2">
      <c r="A14" s="6" t="s">
        <v>15</v>
      </c>
      <c r="B14" s="7">
        <f>SUM(B9:B13)</f>
        <v>17302</v>
      </c>
      <c r="C14" s="7">
        <f>SUM(C9:C13)</f>
        <v>11269</v>
      </c>
      <c r="D14" s="7">
        <f>SUM(D9:D13)</f>
        <v>1769</v>
      </c>
      <c r="E14" s="7">
        <f>SUM(E9:E13)</f>
        <v>1980</v>
      </c>
      <c r="F14" s="7">
        <f>SUM(F9:F13)</f>
        <v>32320</v>
      </c>
    </row>
    <row r="15" spans="1:6" x14ac:dyDescent="0.2">
      <c r="A15" t="s">
        <v>16</v>
      </c>
      <c r="B15" s="4">
        <f>B7/(B7+C7+D7)*E14</f>
        <v>792</v>
      </c>
      <c r="C15" s="4">
        <f>C7/(B7+C7+D7)*E14</f>
        <v>792</v>
      </c>
      <c r="D15" s="4">
        <f>D7/(D7+C7+B7)*E14</f>
        <v>396</v>
      </c>
      <c r="E15" s="4"/>
      <c r="F15" s="4"/>
    </row>
    <row r="16" spans="1:6" x14ac:dyDescent="0.2">
      <c r="A16" s="6" t="s">
        <v>17</v>
      </c>
      <c r="B16" s="7">
        <f>B15+B14</f>
        <v>18094</v>
      </c>
      <c r="C16" s="7">
        <f>C15+C14</f>
        <v>12061</v>
      </c>
      <c r="D16" s="7">
        <f>D15+D14</f>
        <v>2165</v>
      </c>
      <c r="E16" s="4"/>
      <c r="F16" s="4"/>
    </row>
    <row r="17" spans="1:9" x14ac:dyDescent="0.2">
      <c r="A17" t="s">
        <v>18</v>
      </c>
      <c r="B17" s="4">
        <f>0.8*D16</f>
        <v>1732</v>
      </c>
      <c r="C17" s="4">
        <f>0.2*D16</f>
        <v>433</v>
      </c>
      <c r="D17" s="4"/>
      <c r="E17" s="4"/>
      <c r="F17" s="4"/>
    </row>
    <row r="18" spans="1:9" x14ac:dyDescent="0.2">
      <c r="A18" s="6" t="s">
        <v>19</v>
      </c>
      <c r="B18" s="7">
        <f>B16+B17</f>
        <v>19826</v>
      </c>
      <c r="C18" s="7">
        <f>C16+C17</f>
        <v>12494</v>
      </c>
      <c r="D18" s="4"/>
      <c r="E18" s="4"/>
      <c r="F18" s="4"/>
    </row>
    <row r="20" spans="1:9" x14ac:dyDescent="0.2">
      <c r="A20" s="1"/>
      <c r="B20" s="1" t="s">
        <v>20</v>
      </c>
      <c r="C20" s="1" t="s">
        <v>21</v>
      </c>
      <c r="G20" s="4"/>
      <c r="H20" s="4"/>
    </row>
    <row r="21" spans="1:9" x14ac:dyDescent="0.2">
      <c r="A21" s="5" t="s">
        <v>22</v>
      </c>
      <c r="B21" s="4">
        <v>489786</v>
      </c>
      <c r="C21" s="4">
        <v>448160</v>
      </c>
      <c r="H21" s="4"/>
      <c r="I21" s="4"/>
    </row>
    <row r="22" spans="1:9" x14ac:dyDescent="0.2">
      <c r="A22" s="5" t="s">
        <v>23</v>
      </c>
      <c r="B22" s="4">
        <v>163262</v>
      </c>
      <c r="C22" s="4">
        <v>146935</v>
      </c>
      <c r="H22" s="4"/>
    </row>
    <row r="23" spans="1:9" x14ac:dyDescent="0.2">
      <c r="A23" s="5"/>
      <c r="B23" s="4"/>
      <c r="C23" s="4"/>
      <c r="H23" s="4"/>
    </row>
    <row r="24" spans="1:9" x14ac:dyDescent="0.2">
      <c r="A24" s="38" t="s">
        <v>48</v>
      </c>
      <c r="B24" s="39"/>
      <c r="C24" s="39"/>
      <c r="D24" s="39"/>
      <c r="E24" s="39"/>
      <c r="F24" s="40"/>
    </row>
    <row r="25" spans="1:9" ht="28" x14ac:dyDescent="0.2">
      <c r="A25" s="8" t="s">
        <v>24</v>
      </c>
      <c r="B25" s="3" t="s">
        <v>1</v>
      </c>
      <c r="C25" s="3" t="s">
        <v>2</v>
      </c>
      <c r="D25" s="9" t="s">
        <v>25</v>
      </c>
      <c r="E25" s="9" t="s">
        <v>26</v>
      </c>
      <c r="F25" s="3" t="s">
        <v>27</v>
      </c>
      <c r="G25" s="41" t="s">
        <v>49</v>
      </c>
    </row>
    <row r="26" spans="1:9" x14ac:dyDescent="0.2">
      <c r="A26" s="5" t="s">
        <v>22</v>
      </c>
      <c r="B26" s="10">
        <f>B18*B21/(B21+B22)</f>
        <v>14869.5</v>
      </c>
      <c r="C26" s="10">
        <f>C18*B21/(B21+B22)</f>
        <v>9370.5</v>
      </c>
      <c r="D26" s="11">
        <f>B26+C26</f>
        <v>24240</v>
      </c>
      <c r="E26" s="11">
        <v>87800</v>
      </c>
      <c r="F26" s="12">
        <f>D26+E26</f>
        <v>112040</v>
      </c>
      <c r="G26" s="42">
        <f>F26/C21</f>
        <v>0.25</v>
      </c>
      <c r="H26" s="4"/>
    </row>
    <row r="27" spans="1:9" x14ac:dyDescent="0.2">
      <c r="A27" s="5" t="s">
        <v>29</v>
      </c>
      <c r="B27" s="10">
        <f>B18*B22/(B21+B22)</f>
        <v>4956.5</v>
      </c>
      <c r="C27" s="10">
        <f>C18*B22/(B21+B22)</f>
        <v>3123.5</v>
      </c>
      <c r="D27" s="11">
        <f>B27+C27</f>
        <v>8080</v>
      </c>
      <c r="E27" s="11">
        <v>50400</v>
      </c>
      <c r="F27" s="12">
        <f>D27+E27</f>
        <v>58480</v>
      </c>
      <c r="G27" s="42">
        <f>F27/C22</f>
        <v>0.39799911525504472</v>
      </c>
      <c r="H27" s="4"/>
    </row>
    <row r="28" spans="1:9" x14ac:dyDescent="0.2">
      <c r="A28" s="5"/>
      <c r="B28" s="10"/>
      <c r="C28" s="10"/>
      <c r="D28" s="10"/>
      <c r="E28" s="10">
        <f>(E26+E27)</f>
        <v>138200</v>
      </c>
      <c r="F28" s="13">
        <f>SUM(F26:F27)</f>
        <v>170520</v>
      </c>
      <c r="G28" s="43"/>
    </row>
    <row r="30" spans="1:9" x14ac:dyDescent="0.2">
      <c r="A30" s="1" t="s">
        <v>28</v>
      </c>
      <c r="B30" s="1"/>
    </row>
    <row r="31" spans="1:9" x14ac:dyDescent="0.2">
      <c r="A31" s="1" t="s">
        <v>22</v>
      </c>
      <c r="B31" s="14">
        <f>F26/C21</f>
        <v>0.25</v>
      </c>
    </row>
    <row r="32" spans="1:9" x14ac:dyDescent="0.2">
      <c r="A32" s="1" t="s">
        <v>29</v>
      </c>
      <c r="B32" s="14">
        <f>F27/C22</f>
        <v>0.39799911525504472</v>
      </c>
    </row>
    <row r="33" spans="1:6" x14ac:dyDescent="0.2">
      <c r="A33" s="1"/>
      <c r="B33" s="14"/>
    </row>
    <row r="34" spans="1:6" x14ac:dyDescent="0.2">
      <c r="A34" s="38" t="s">
        <v>50</v>
      </c>
      <c r="B34" s="39"/>
      <c r="C34" s="39"/>
      <c r="D34" s="39"/>
      <c r="E34" s="39"/>
      <c r="F34" s="40"/>
    </row>
    <row r="35" spans="1:6" ht="29" x14ac:dyDescent="0.2">
      <c r="A35" s="44" t="s">
        <v>50</v>
      </c>
      <c r="B35" s="45" t="s">
        <v>26</v>
      </c>
      <c r="C35" s="45" t="s">
        <v>51</v>
      </c>
      <c r="D35" s="45" t="s">
        <v>52</v>
      </c>
      <c r="E35" s="46" t="s">
        <v>53</v>
      </c>
      <c r="F35" s="47" t="s">
        <v>49</v>
      </c>
    </row>
    <row r="36" spans="1:6" x14ac:dyDescent="0.2">
      <c r="A36" s="5" t="s">
        <v>22</v>
      </c>
      <c r="B36" s="48">
        <v>87800</v>
      </c>
      <c r="C36" s="49">
        <f>B36/B38</f>
        <v>0.63531114327062232</v>
      </c>
      <c r="D36" s="50">
        <f>C36*D38</f>
        <v>20533.256150506513</v>
      </c>
      <c r="E36" s="51">
        <f>B36+D36</f>
        <v>108333.25615050651</v>
      </c>
      <c r="F36" s="52">
        <f>E36/C21</f>
        <v>0.24172897213161931</v>
      </c>
    </row>
    <row r="37" spans="1:6" x14ac:dyDescent="0.2">
      <c r="A37" s="5" t="s">
        <v>29</v>
      </c>
      <c r="B37" s="48">
        <v>50400</v>
      </c>
      <c r="C37" s="49">
        <f>B37/B38</f>
        <v>0.36468885672937773</v>
      </c>
      <c r="D37" s="50">
        <f>C37*D38</f>
        <v>11786.743849493489</v>
      </c>
      <c r="E37" s="51">
        <f>B37+D37</f>
        <v>62186.74384949349</v>
      </c>
      <c r="F37" s="52">
        <f>E37/C22</f>
        <v>0.42322621464929044</v>
      </c>
    </row>
    <row r="38" spans="1:6" x14ac:dyDescent="0.2">
      <c r="A38" s="53" t="s">
        <v>53</v>
      </c>
      <c r="B38" s="54">
        <f>(B36+B37)</f>
        <v>138200</v>
      </c>
      <c r="C38" s="55">
        <f>SUM(C36:C37)</f>
        <v>1</v>
      </c>
      <c r="D38" s="56">
        <f>B18+C18</f>
        <v>32320</v>
      </c>
      <c r="E38" s="56">
        <f>SUM(E36:E37)</f>
        <v>170520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0311-201D-8246-95DA-3D7FB5AF2C3B}">
  <dimension ref="A3:G31"/>
  <sheetViews>
    <sheetView workbookViewId="0">
      <selection activeCell="B31" sqref="B31"/>
    </sheetView>
  </sheetViews>
  <sheetFormatPr baseColWidth="10" defaultColWidth="11.5" defaultRowHeight="16" x14ac:dyDescent="0.2"/>
  <sheetData>
    <row r="3" spans="1:7" ht="30" x14ac:dyDescent="0.2">
      <c r="A3" s="15"/>
      <c r="B3" s="15" t="s">
        <v>30</v>
      </c>
      <c r="C3" s="15" t="s">
        <v>31</v>
      </c>
      <c r="D3" s="15" t="s">
        <v>32</v>
      </c>
      <c r="E3" s="15" t="s">
        <v>33</v>
      </c>
      <c r="F3" s="15" t="s">
        <v>3</v>
      </c>
      <c r="G3" s="15" t="s">
        <v>34</v>
      </c>
    </row>
    <row r="4" spans="1:7" x14ac:dyDescent="0.2">
      <c r="A4" s="16" t="s">
        <v>10</v>
      </c>
      <c r="B4" s="17"/>
      <c r="C4" s="17"/>
      <c r="D4" s="17"/>
      <c r="E4" s="17"/>
      <c r="F4" s="17"/>
      <c r="G4" s="17">
        <v>200000</v>
      </c>
    </row>
    <row r="5" spans="1:7" ht="30" x14ac:dyDescent="0.2">
      <c r="A5" s="16" t="s">
        <v>35</v>
      </c>
      <c r="B5" s="17">
        <v>150000</v>
      </c>
      <c r="C5" s="17">
        <v>80000</v>
      </c>
      <c r="D5" s="17">
        <v>28000</v>
      </c>
      <c r="E5" s="17">
        <v>18000</v>
      </c>
      <c r="F5" s="17">
        <v>22000</v>
      </c>
      <c r="G5" s="17">
        <v>10000</v>
      </c>
    </row>
    <row r="6" spans="1:7" ht="30" x14ac:dyDescent="0.2">
      <c r="A6" s="16" t="s">
        <v>36</v>
      </c>
      <c r="B6" s="17">
        <v>10000</v>
      </c>
      <c r="C6" s="17">
        <v>4000</v>
      </c>
      <c r="D6" s="17">
        <v>4500</v>
      </c>
      <c r="E6" s="17">
        <v>6000</v>
      </c>
      <c r="F6" s="17">
        <v>5000</v>
      </c>
      <c r="G6" s="17">
        <v>25000</v>
      </c>
    </row>
    <row r="7" spans="1:7" ht="30" x14ac:dyDescent="0.2">
      <c r="A7" s="16" t="s">
        <v>37</v>
      </c>
      <c r="B7" s="17">
        <v>35000</v>
      </c>
      <c r="C7" s="17">
        <v>25000</v>
      </c>
      <c r="D7" s="17">
        <v>43000</v>
      </c>
      <c r="E7" s="17">
        <v>10000</v>
      </c>
      <c r="F7" s="17">
        <v>15000</v>
      </c>
      <c r="G7" s="17">
        <v>68000</v>
      </c>
    </row>
    <row r="8" spans="1:7" ht="17" thickBot="1" x14ac:dyDescent="0.25">
      <c r="A8" s="18" t="s">
        <v>5</v>
      </c>
      <c r="B8" s="19">
        <v>195000</v>
      </c>
      <c r="C8" s="19">
        <v>109000</v>
      </c>
      <c r="D8" s="19">
        <v>75500</v>
      </c>
      <c r="E8" s="19">
        <v>34000</v>
      </c>
      <c r="F8" s="19">
        <v>42000</v>
      </c>
      <c r="G8" s="19">
        <v>303000</v>
      </c>
    </row>
    <row r="9" spans="1:7" ht="35" thickTop="1" x14ac:dyDescent="0.2">
      <c r="A9" s="20" t="s">
        <v>38</v>
      </c>
      <c r="B9" s="21">
        <f>$G$8*B17</f>
        <v>106050</v>
      </c>
      <c r="C9" s="21">
        <f t="shared" ref="C9:F9" si="0">$G$8*C17</f>
        <v>45450</v>
      </c>
      <c r="D9" s="21">
        <f>$G$8*D17</f>
        <v>90900</v>
      </c>
      <c r="E9" s="21">
        <f>$G$8*E17</f>
        <v>30300</v>
      </c>
      <c r="F9" s="21">
        <f>$G$8*F17</f>
        <v>30300</v>
      </c>
      <c r="G9" s="21">
        <f>$G$7*G20</f>
        <v>0</v>
      </c>
    </row>
    <row r="10" spans="1:7" ht="18" thickBot="1" x14ac:dyDescent="0.25">
      <c r="A10" s="22" t="s">
        <v>39</v>
      </c>
      <c r="B10" s="23">
        <f>B8+B9</f>
        <v>301050</v>
      </c>
      <c r="C10" s="23">
        <f>C8+C9</f>
        <v>154450</v>
      </c>
      <c r="D10" s="23">
        <f>D8+D9</f>
        <v>166400</v>
      </c>
      <c r="E10" s="23">
        <f>E8+E9</f>
        <v>64300</v>
      </c>
      <c r="F10" s="23">
        <f>F8+F9</f>
        <v>72300</v>
      </c>
      <c r="G10" s="24"/>
    </row>
    <row r="11" spans="1:7" ht="17" thickTop="1" x14ac:dyDescent="0.2">
      <c r="A11" s="25" t="s">
        <v>18</v>
      </c>
      <c r="B11" s="21">
        <f>$F$10*B18</f>
        <v>28920</v>
      </c>
      <c r="C11" s="21">
        <f>$F$10*C18</f>
        <v>18075</v>
      </c>
      <c r="D11" s="21">
        <f t="shared" ref="C11:D11" si="1">$F$10*D18</f>
        <v>25305</v>
      </c>
      <c r="E11" s="24"/>
      <c r="F11" s="24"/>
      <c r="G11" s="24"/>
    </row>
    <row r="12" spans="1:7" ht="51" x14ac:dyDescent="0.2">
      <c r="A12" s="20" t="s">
        <v>40</v>
      </c>
      <c r="B12" s="21">
        <f>$E$10*B19</f>
        <v>32150</v>
      </c>
      <c r="C12" s="21">
        <f t="shared" ref="C12:D12" si="2">$E$10*C19</f>
        <v>16075</v>
      </c>
      <c r="D12" s="21">
        <f t="shared" si="2"/>
        <v>16075</v>
      </c>
      <c r="E12" s="24"/>
      <c r="F12" s="24"/>
      <c r="G12" s="24"/>
    </row>
    <row r="13" spans="1:7" ht="18" thickBot="1" x14ac:dyDescent="0.25">
      <c r="A13" s="22" t="s">
        <v>5</v>
      </c>
      <c r="B13" s="23">
        <f>B10+B11+B12</f>
        <v>362120</v>
      </c>
      <c r="C13" s="23">
        <f t="shared" ref="C13:D13" si="3">C10+C11+C12</f>
        <v>188600</v>
      </c>
      <c r="D13" s="23">
        <f t="shared" si="3"/>
        <v>207780</v>
      </c>
      <c r="E13" s="26"/>
      <c r="F13" s="26"/>
      <c r="G13" s="26"/>
    </row>
    <row r="14" spans="1:7" ht="17" thickTop="1" x14ac:dyDescent="0.2">
      <c r="A14" s="16"/>
      <c r="B14" s="27"/>
      <c r="C14" s="27"/>
      <c r="D14" s="27"/>
    </row>
    <row r="15" spans="1:7" ht="46" thickBot="1" x14ac:dyDescent="0.25">
      <c r="A15" s="16" t="s">
        <v>41</v>
      </c>
    </row>
    <row r="16" spans="1:7" ht="31" thickBot="1" x14ac:dyDescent="0.25">
      <c r="A16" s="28"/>
      <c r="B16" s="29" t="s">
        <v>30</v>
      </c>
      <c r="C16" s="29" t="s">
        <v>31</v>
      </c>
      <c r="D16" s="29" t="s">
        <v>32</v>
      </c>
      <c r="E16" s="29" t="s">
        <v>33</v>
      </c>
      <c r="F16" s="29" t="s">
        <v>3</v>
      </c>
    </row>
    <row r="17" spans="1:6" ht="31" thickBot="1" x14ac:dyDescent="0.25">
      <c r="A17" s="30" t="s">
        <v>42</v>
      </c>
      <c r="B17" s="31">
        <v>0.35</v>
      </c>
      <c r="C17" s="31">
        <v>0.15</v>
      </c>
      <c r="D17" s="31">
        <v>0.3</v>
      </c>
      <c r="E17" s="31">
        <v>0.1</v>
      </c>
      <c r="F17" s="31">
        <v>0.1</v>
      </c>
    </row>
    <row r="18" spans="1:6" ht="17" thickBot="1" x14ac:dyDescent="0.25">
      <c r="A18" s="30" t="s">
        <v>3</v>
      </c>
      <c r="B18" s="31">
        <v>0.4</v>
      </c>
      <c r="C18" s="31">
        <v>0.25</v>
      </c>
      <c r="D18" s="31">
        <v>0.35</v>
      </c>
      <c r="E18" s="31"/>
      <c r="F18" s="31"/>
    </row>
    <row r="19" spans="1:6" ht="31" thickBot="1" x14ac:dyDescent="0.25">
      <c r="A19" s="30" t="s">
        <v>33</v>
      </c>
      <c r="B19" s="31">
        <v>0.5</v>
      </c>
      <c r="C19" s="31">
        <v>0.25</v>
      </c>
      <c r="D19" s="31">
        <v>0.25</v>
      </c>
      <c r="E19" s="31"/>
      <c r="F19" s="31"/>
    </row>
    <row r="21" spans="1:6" x14ac:dyDescent="0.2">
      <c r="A21" s="32" t="s">
        <v>43</v>
      </c>
      <c r="B21" s="33">
        <v>160</v>
      </c>
      <c r="C21" s="33">
        <v>100</v>
      </c>
      <c r="D21" s="33">
        <v>120</v>
      </c>
    </row>
    <row r="22" spans="1:6" x14ac:dyDescent="0.2">
      <c r="A22" s="32" t="s">
        <v>44</v>
      </c>
      <c r="B22" s="33">
        <v>350</v>
      </c>
      <c r="C22" s="33">
        <v>230</v>
      </c>
      <c r="D22" s="33">
        <v>180</v>
      </c>
    </row>
    <row r="23" spans="1:6" x14ac:dyDescent="0.2">
      <c r="A23" s="32" t="s">
        <v>45</v>
      </c>
      <c r="B23" s="33">
        <v>180</v>
      </c>
      <c r="C23" s="33">
        <v>125</v>
      </c>
      <c r="D23" s="33">
        <v>90</v>
      </c>
    </row>
    <row r="24" spans="1:6" x14ac:dyDescent="0.2">
      <c r="A24" s="32" t="s">
        <v>46</v>
      </c>
      <c r="B24" s="33">
        <f>B21+B22+B23</f>
        <v>690</v>
      </c>
      <c r="C24" s="33">
        <f>C21+C22+C23</f>
        <v>455</v>
      </c>
      <c r="D24" s="33">
        <f>D21+D22+D23</f>
        <v>390</v>
      </c>
    </row>
    <row r="26" spans="1:6" ht="45" x14ac:dyDescent="0.2">
      <c r="A26" s="16" t="s">
        <v>47</v>
      </c>
    </row>
    <row r="27" spans="1:6" x14ac:dyDescent="0.2">
      <c r="A27" s="34"/>
      <c r="B27" s="35" t="s">
        <v>30</v>
      </c>
      <c r="C27" s="35" t="s">
        <v>31</v>
      </c>
      <c r="D27" s="35" t="s">
        <v>32</v>
      </c>
      <c r="E27" s="35" t="s">
        <v>5</v>
      </c>
    </row>
    <row r="28" spans="1:6" x14ac:dyDescent="0.2">
      <c r="A28" s="32" t="s">
        <v>43</v>
      </c>
      <c r="B28" s="36">
        <f>B21*B13/B24</f>
        <v>83969.855072463775</v>
      </c>
      <c r="C28" s="36">
        <f>C21*C13/C24</f>
        <v>41450.54945054945</v>
      </c>
      <c r="D28" s="36">
        <f>D21*D13/D24</f>
        <v>63932.307692307695</v>
      </c>
      <c r="E28" s="36">
        <f>B28+C28+D28</f>
        <v>189352.71221532091</v>
      </c>
    </row>
    <row r="29" spans="1:6" x14ac:dyDescent="0.2">
      <c r="A29" s="32" t="s">
        <v>44</v>
      </c>
      <c r="B29" s="36">
        <f>B22*B13/B24</f>
        <v>183684.0579710145</v>
      </c>
      <c r="C29" s="36">
        <f>C22*C13/C24</f>
        <v>95336.263736263732</v>
      </c>
      <c r="D29" s="36">
        <f>D22*D13/D24</f>
        <v>95898.461538461532</v>
      </c>
      <c r="E29" s="36">
        <f>B29+C29+D29</f>
        <v>374918.78324573976</v>
      </c>
    </row>
    <row r="30" spans="1:6" x14ac:dyDescent="0.2">
      <c r="A30" s="32" t="s">
        <v>45</v>
      </c>
      <c r="B30" s="36">
        <f>B23*B13/B24</f>
        <v>94466.086956521744</v>
      </c>
      <c r="C30" s="36">
        <f>C23*C13/C24</f>
        <v>51813.18681318681</v>
      </c>
      <c r="D30" s="36">
        <f>D23*D13/D24</f>
        <v>47949.230769230766</v>
      </c>
      <c r="E30" s="36">
        <f>B30+C30+D30</f>
        <v>194228.50453893933</v>
      </c>
    </row>
    <row r="31" spans="1:6" x14ac:dyDescent="0.2">
      <c r="A31" s="34"/>
      <c r="B31" s="36">
        <f>B28+B29+B30</f>
        <v>362120</v>
      </c>
      <c r="C31" s="36">
        <f>C28+C29+C30</f>
        <v>188600</v>
      </c>
      <c r="D31" s="36">
        <f>D28+D29+D30</f>
        <v>207780</v>
      </c>
      <c r="E3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8b</vt:lpstr>
      <vt:lpstr>8c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2020-10-17T22:26:03Z</dcterms:created>
  <dcterms:modified xsi:type="dcterms:W3CDTF">2020-10-19T17:14:50Z</dcterms:modified>
</cp:coreProperties>
</file>