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FEARP\DISCILINAS MINISTRADAS\GRADUAÇÃO\DISCIPLINAS 2020\2º Semestre 2020\CG\Aulas\"/>
    </mc:Choice>
  </mc:AlternateContent>
  <xr:revisionPtr revIDLastSave="0" documentId="8_{44B17929-CB70-41F0-B119-F9DB8AA1549C}" xr6:coauthVersionLast="45" xr6:coauthVersionMax="45" xr10:uidLastSave="{00000000-0000-0000-0000-000000000000}"/>
  <bookViews>
    <workbookView xWindow="-108" yWindow="-108" windowWidth="30936" windowHeight="12576" xr2:uid="{9EBE714C-D891-4859-9675-74371ED57BC4}"/>
  </bookViews>
  <sheets>
    <sheet name="exerc aco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1" l="1"/>
  <c r="D89" i="1"/>
  <c r="D88" i="1"/>
  <c r="F87" i="1"/>
  <c r="D87" i="1"/>
  <c r="D85" i="1"/>
  <c r="D83" i="1"/>
  <c r="D82" i="1"/>
  <c r="F81" i="1"/>
  <c r="D81" i="1"/>
  <c r="F73" i="1"/>
  <c r="F72" i="1"/>
  <c r="F71" i="1"/>
  <c r="E67" i="1"/>
  <c r="D67" i="1"/>
  <c r="F67" i="1" s="1"/>
  <c r="C67" i="1"/>
  <c r="E37" i="1"/>
  <c r="D37" i="1"/>
  <c r="F37" i="1" s="1"/>
  <c r="C37" i="1"/>
  <c r="E35" i="1"/>
  <c r="D35" i="1"/>
  <c r="C35" i="1"/>
  <c r="F35" i="1" s="1"/>
  <c r="F30" i="1"/>
  <c r="E52" i="1" s="1"/>
  <c r="E56" i="1" l="1"/>
  <c r="E54" i="1"/>
  <c r="E48" i="1"/>
  <c r="C54" i="1"/>
  <c r="D53" i="1"/>
  <c r="D56" i="1"/>
  <c r="D54" i="1"/>
  <c r="D48" i="1"/>
  <c r="C56" i="1"/>
  <c r="C48" i="1"/>
  <c r="D55" i="1"/>
  <c r="E55" i="1"/>
  <c r="E53" i="1"/>
  <c r="C55" i="1"/>
  <c r="C53" i="1"/>
  <c r="E50" i="1"/>
  <c r="C50" i="1"/>
  <c r="D47" i="1"/>
  <c r="C51" i="1"/>
  <c r="D50" i="1"/>
  <c r="C47" i="1"/>
  <c r="E51" i="1"/>
  <c r="E47" i="1"/>
  <c r="D51" i="1"/>
  <c r="C52" i="1"/>
  <c r="D46" i="1"/>
  <c r="D52" i="1"/>
  <c r="C46" i="1"/>
  <c r="C49" i="1" s="1"/>
  <c r="E46" i="1"/>
  <c r="E49" i="1" s="1"/>
  <c r="C57" i="1" l="1"/>
  <c r="C58" i="1" s="1"/>
  <c r="E57" i="1"/>
  <c r="E58" i="1" s="1"/>
  <c r="D49" i="1"/>
  <c r="D57" i="1"/>
  <c r="D58" i="1" s="1"/>
  <c r="C59" i="1" l="1"/>
  <c r="C62" i="1" s="1"/>
  <c r="D59" i="1"/>
  <c r="D62" i="1" s="1"/>
  <c r="D68" i="1" s="1"/>
  <c r="D69" i="1" s="1"/>
  <c r="E59" i="1"/>
  <c r="E62" i="1" s="1"/>
  <c r="E68" i="1" s="1"/>
  <c r="E69" i="1" s="1"/>
  <c r="C68" i="1" l="1"/>
  <c r="F62" i="1"/>
  <c r="E63" i="1"/>
  <c r="D63" i="1"/>
  <c r="C63" i="1"/>
  <c r="F63" i="1" s="1"/>
  <c r="D84" i="1" s="1"/>
  <c r="D91" i="1" s="1"/>
  <c r="C69" i="1" l="1"/>
  <c r="F68" i="1"/>
  <c r="F69" i="1" s="1"/>
  <c r="F74" i="1" s="1"/>
  <c r="F75" i="1" s="1"/>
  <c r="F76" i="1" l="1"/>
  <c r="F88" i="1" s="1"/>
  <c r="F82" i="1"/>
  <c r="F91" i="1" s="1"/>
</calcChain>
</file>

<file path=xl/sharedStrings.xml><?xml version="1.0" encoding="utf-8"?>
<sst xmlns="http://schemas.openxmlformats.org/spreadsheetml/2006/main" count="91" uniqueCount="84">
  <si>
    <t xml:space="preserve">Caixa </t>
  </si>
  <si>
    <t xml:space="preserve">Bancos </t>
  </si>
  <si>
    <t xml:space="preserve">Clientes </t>
  </si>
  <si>
    <t xml:space="preserve">Estoque de matéria-prima </t>
  </si>
  <si>
    <t xml:space="preserve">Equipamentos de produção </t>
  </si>
  <si>
    <t xml:space="preserve">Depreciação acumulada de equipamentos </t>
  </si>
  <si>
    <t xml:space="preserve">Veículos </t>
  </si>
  <si>
    <t xml:space="preserve">Depreciação acumulada de veículos </t>
  </si>
  <si>
    <t xml:space="preserve">Empréstimos de curto prazo obtidos com encargos prefixados </t>
  </si>
  <si>
    <t xml:space="preserve">Capital Social </t>
  </si>
  <si>
    <t xml:space="preserve">Consumo de matéria-prima </t>
  </si>
  <si>
    <t xml:space="preserve">Mão-de-obra direta (inclui encargos sociais) no período (custo fixo) </t>
  </si>
  <si>
    <t xml:space="preserve">Energia elétrica consumida na produção </t>
  </si>
  <si>
    <t xml:space="preserve">Supervisão geral da fábrica </t>
  </si>
  <si>
    <t xml:space="preserve">Aluguel da fábrica </t>
  </si>
  <si>
    <t xml:space="preserve">Consumo de lubrificantes nos equipamentos de produção (custo fixo) </t>
  </si>
  <si>
    <t xml:space="preserve">Manutenção preventiva de máquinas comuns de produção (custo fixo) </t>
  </si>
  <si>
    <t xml:space="preserve">Supervisão do almoxarifado de matéria-prima </t>
  </si>
  <si>
    <t xml:space="preserve">Depreciação de equipamentos de produção </t>
  </si>
  <si>
    <t>Seguro dos equipamentos de fábrica</t>
  </si>
  <si>
    <t xml:space="preserve">Despesas comerciais no período (fixas) </t>
  </si>
  <si>
    <t xml:space="preserve">Despesas administrativas no período (fixas) </t>
  </si>
  <si>
    <t xml:space="preserve">Despesas financeiras no período (fixas) </t>
  </si>
  <si>
    <t xml:space="preserve">Vendas de produtos acabados (PAC) </t>
  </si>
  <si>
    <t>X</t>
  </si>
  <si>
    <t>Y</t>
  </si>
  <si>
    <t>Z</t>
  </si>
  <si>
    <t>TOTAL</t>
  </si>
  <si>
    <t>Preço médio de venda/un.</t>
  </si>
  <si>
    <t>Volume de produção (em unidades)</t>
  </si>
  <si>
    <t>Volume de vendas (em unidades)</t>
  </si>
  <si>
    <t>Tempo de MOD (HH)</t>
  </si>
  <si>
    <t>Tempo de máquina (HM)</t>
  </si>
  <si>
    <t>TOTAL MOD</t>
  </si>
  <si>
    <t>TOTAL MAQUINAS</t>
  </si>
  <si>
    <t>MP</t>
  </si>
  <si>
    <t>MOD</t>
  </si>
  <si>
    <t>EE</t>
  </si>
  <si>
    <t>e)</t>
  </si>
  <si>
    <t>Total CD</t>
  </si>
  <si>
    <t>f)</t>
  </si>
  <si>
    <t>Supervisão fábrica</t>
  </si>
  <si>
    <t>Supervisão almoxarifado</t>
  </si>
  <si>
    <t>Consumo de lubrificantes</t>
  </si>
  <si>
    <t>Manutencao preventiva</t>
  </si>
  <si>
    <t>Depreciacao equipamentos</t>
  </si>
  <si>
    <t>Seguro fábrica</t>
  </si>
  <si>
    <t>Total CIP</t>
  </si>
  <si>
    <t>a)</t>
  </si>
  <si>
    <t>CUSTO TOTAL</t>
  </si>
  <si>
    <t>b)</t>
  </si>
  <si>
    <t>CUSTO UNITÁRIO</t>
  </si>
  <si>
    <t>c)</t>
  </si>
  <si>
    <t>CPV</t>
  </si>
  <si>
    <t>d)</t>
  </si>
  <si>
    <t>ESTOQUE PRODUTOS ACABADOS</t>
  </si>
  <si>
    <t>Receita Bruta</t>
  </si>
  <si>
    <t>(-) CPV</t>
  </si>
  <si>
    <t>Lucro Bruto</t>
  </si>
  <si>
    <t>(-) Despesas</t>
  </si>
  <si>
    <t>Comericias</t>
  </si>
  <si>
    <t>Administrativas Gerais</t>
  </si>
  <si>
    <t>Financeiras</t>
  </si>
  <si>
    <t>LAIR</t>
  </si>
  <si>
    <t>(-) IR a Pagar</t>
  </si>
  <si>
    <t>Lucro Líquido</t>
  </si>
  <si>
    <t>Ativo</t>
  </si>
  <si>
    <t>Passivo</t>
  </si>
  <si>
    <t>Circulante</t>
  </si>
  <si>
    <t>Caixa</t>
  </si>
  <si>
    <t>Empréstimos</t>
  </si>
  <si>
    <t>Bancos</t>
  </si>
  <si>
    <t>IR a Pagar</t>
  </si>
  <si>
    <t>Clientes</t>
  </si>
  <si>
    <t>Estoque Produto Acabado</t>
  </si>
  <si>
    <t>Estoque Matéria Prima</t>
  </si>
  <si>
    <t>Permanente</t>
  </si>
  <si>
    <t>PL</t>
  </si>
  <si>
    <t>Equipamentos</t>
  </si>
  <si>
    <t>Capital</t>
  </si>
  <si>
    <t>(-) Depreciação Acumulada</t>
  </si>
  <si>
    <t>LPA</t>
  </si>
  <si>
    <t>Veículos</t>
  </si>
  <si>
    <t>Total 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</si>
</sst>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1" xfId="1" applyFont="1" applyBorder="1"/>
    <xf numFmtId="164" fontId="0" fillId="0" borderId="0" xfId="1" applyFont="1"/>
    <xf numFmtId="164" fontId="0" fillId="2" borderId="1" xfId="1" applyFont="1" applyFill="1" applyBorder="1"/>
    <xf numFmtId="164" fontId="0" fillId="3" borderId="1" xfId="1" applyFont="1" applyFill="1" applyBorder="1"/>
    <xf numFmtId="164" fontId="2" fillId="0" borderId="1" xfId="1" applyFont="1" applyBorder="1" applyAlignment="1">
      <alignment horizontal="center"/>
    </xf>
    <xf numFmtId="165" fontId="0" fillId="0" borderId="1" xfId="1" applyNumberFormat="1" applyFont="1" applyBorder="1"/>
    <xf numFmtId="164" fontId="2" fillId="0" borderId="2" xfId="1" applyFont="1" applyBorder="1" applyAlignment="1">
      <alignment horizontal="center"/>
    </xf>
    <xf numFmtId="164" fontId="3" fillId="0" borderId="1" xfId="1" applyFont="1" applyBorder="1"/>
    <xf numFmtId="164" fontId="2" fillId="0" borderId="1" xfId="1" applyFont="1" applyBorder="1"/>
    <xf numFmtId="164" fontId="0" fillId="0" borderId="3" xfId="1" applyFont="1" applyBorder="1"/>
    <xf numFmtId="164" fontId="0" fillId="0" borderId="4" xfId="1" applyFont="1" applyBorder="1"/>
    <xf numFmtId="164" fontId="0" fillId="0" borderId="5" xfId="1" applyFont="1" applyBorder="1"/>
    <xf numFmtId="164" fontId="0" fillId="0" borderId="6" xfId="1" applyFont="1" applyBorder="1"/>
    <xf numFmtId="164" fontId="0" fillId="0" borderId="7" xfId="1" applyFont="1" applyBorder="1"/>
    <xf numFmtId="164" fontId="0" fillId="0" borderId="6" xfId="1" applyFont="1" applyBorder="1" applyAlignment="1">
      <alignment horizontal="left" indent="2"/>
    </xf>
    <xf numFmtId="164" fontId="0" fillId="0" borderId="8" xfId="1" applyFont="1" applyBorder="1"/>
    <xf numFmtId="164" fontId="0" fillId="0" borderId="9" xfId="1" applyFont="1" applyBorder="1"/>
    <xf numFmtId="164" fontId="0" fillId="0" borderId="10" xfId="1" applyFont="1" applyBorder="1"/>
    <xf numFmtId="164" fontId="0" fillId="0" borderId="11" xfId="1" applyFont="1" applyBorder="1" applyAlignment="1">
      <alignment horizontal="center"/>
    </xf>
    <xf numFmtId="164" fontId="0" fillId="0" borderId="12" xfId="1" applyFont="1" applyBorder="1" applyAlignment="1">
      <alignment horizontal="center"/>
    </xf>
    <xf numFmtId="164" fontId="0" fillId="0" borderId="13" xfId="1" applyFont="1" applyBorder="1" applyAlignment="1">
      <alignment horizontal="center"/>
    </xf>
    <xf numFmtId="164" fontId="0" fillId="0" borderId="11" xfId="1" applyFont="1" applyBorder="1"/>
    <xf numFmtId="164" fontId="0" fillId="0" borderId="12" xfId="1" applyFont="1" applyBorder="1"/>
    <xf numFmtId="164" fontId="0" fillId="0" borderId="13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DD111-2E47-4F8A-99B2-D66B9B89E0E3}">
  <dimension ref="A3:F91"/>
  <sheetViews>
    <sheetView showGridLines="0" tabSelected="1" topLeftCell="A52" zoomScale="70" zoomScaleNormal="70" zoomScalePageLayoutView="125" workbookViewId="0">
      <selection activeCell="C25" sqref="C25"/>
    </sheetView>
  </sheetViews>
  <sheetFormatPr defaultColWidth="12" defaultRowHeight="14.4" x14ac:dyDescent="0.3"/>
  <cols>
    <col min="1" max="1" width="4.109375" style="2" bestFit="1" customWidth="1"/>
    <col min="2" max="2" width="66.109375" style="2" bestFit="1" customWidth="1"/>
    <col min="3" max="3" width="29.109375" style="2" bestFit="1" customWidth="1"/>
    <col min="4" max="4" width="15" style="2" bestFit="1" customWidth="1"/>
    <col min="5" max="5" width="14.5546875" style="2" bestFit="1" customWidth="1"/>
    <col min="6" max="6" width="15.6640625" style="2" bestFit="1" customWidth="1"/>
    <col min="7" max="7" width="35" style="2" bestFit="1" customWidth="1"/>
    <col min="8" max="16384" width="12" style="2"/>
  </cols>
  <sheetData>
    <row r="3" spans="2:3" x14ac:dyDescent="0.3">
      <c r="B3" s="1" t="s">
        <v>0</v>
      </c>
      <c r="C3" s="1">
        <v>460</v>
      </c>
    </row>
    <row r="4" spans="2:3" x14ac:dyDescent="0.3">
      <c r="B4" s="1" t="s">
        <v>1</v>
      </c>
      <c r="C4" s="1">
        <v>1000</v>
      </c>
    </row>
    <row r="5" spans="2:3" x14ac:dyDescent="0.3">
      <c r="B5" s="1" t="s">
        <v>2</v>
      </c>
      <c r="C5" s="1">
        <v>6060</v>
      </c>
    </row>
    <row r="6" spans="2:3" x14ac:dyDescent="0.3">
      <c r="B6" s="1" t="s">
        <v>3</v>
      </c>
      <c r="C6" s="1">
        <v>5000</v>
      </c>
    </row>
    <row r="7" spans="2:3" x14ac:dyDescent="0.3">
      <c r="B7" s="1" t="s">
        <v>4</v>
      </c>
      <c r="C7" s="1">
        <v>2000</v>
      </c>
    </row>
    <row r="8" spans="2:3" x14ac:dyDescent="0.3">
      <c r="B8" s="1" t="s">
        <v>5</v>
      </c>
      <c r="C8" s="1">
        <v>300</v>
      </c>
    </row>
    <row r="9" spans="2:3" x14ac:dyDescent="0.3">
      <c r="B9" s="1" t="s">
        <v>6</v>
      </c>
      <c r="C9" s="1">
        <v>1000</v>
      </c>
    </row>
    <row r="10" spans="2:3" x14ac:dyDescent="0.3">
      <c r="B10" s="1" t="s">
        <v>7</v>
      </c>
      <c r="C10" s="1">
        <v>100</v>
      </c>
    </row>
    <row r="11" spans="2:3" x14ac:dyDescent="0.3">
      <c r="B11" s="1" t="s">
        <v>8</v>
      </c>
      <c r="C11" s="1">
        <v>3520</v>
      </c>
    </row>
    <row r="12" spans="2:3" x14ac:dyDescent="0.3">
      <c r="B12" s="1" t="s">
        <v>9</v>
      </c>
      <c r="C12" s="1">
        <v>15000</v>
      </c>
    </row>
    <row r="13" spans="2:3" x14ac:dyDescent="0.3">
      <c r="B13" s="3" t="s">
        <v>10</v>
      </c>
      <c r="C13" s="3">
        <v>7000</v>
      </c>
    </row>
    <row r="14" spans="2:3" x14ac:dyDescent="0.3">
      <c r="B14" s="3" t="s">
        <v>11</v>
      </c>
      <c r="C14" s="3">
        <v>6000</v>
      </c>
    </row>
    <row r="15" spans="2:3" x14ac:dyDescent="0.3">
      <c r="B15" s="3" t="s">
        <v>12</v>
      </c>
      <c r="C15" s="3">
        <v>790</v>
      </c>
    </row>
    <row r="16" spans="2:3" x14ac:dyDescent="0.3">
      <c r="B16" s="4" t="s">
        <v>13</v>
      </c>
      <c r="C16" s="4">
        <v>2880</v>
      </c>
    </row>
    <row r="17" spans="2:6" x14ac:dyDescent="0.3">
      <c r="B17" s="4" t="s">
        <v>14</v>
      </c>
      <c r="C17" s="4">
        <v>600</v>
      </c>
    </row>
    <row r="18" spans="2:6" x14ac:dyDescent="0.3">
      <c r="B18" s="4" t="s">
        <v>15</v>
      </c>
      <c r="C18" s="4">
        <v>350</v>
      </c>
    </row>
    <row r="19" spans="2:6" x14ac:dyDescent="0.3">
      <c r="B19" s="4" t="s">
        <v>16</v>
      </c>
      <c r="C19" s="4">
        <v>500</v>
      </c>
    </row>
    <row r="20" spans="2:6" x14ac:dyDescent="0.3">
      <c r="B20" s="4" t="s">
        <v>17</v>
      </c>
      <c r="C20" s="4">
        <v>1440</v>
      </c>
    </row>
    <row r="21" spans="2:6" x14ac:dyDescent="0.3">
      <c r="B21" s="4" t="s">
        <v>18</v>
      </c>
      <c r="C21" s="4">
        <v>300</v>
      </c>
    </row>
    <row r="22" spans="2:6" x14ac:dyDescent="0.3">
      <c r="B22" s="4" t="s">
        <v>19</v>
      </c>
      <c r="C22" s="4">
        <v>340</v>
      </c>
    </row>
    <row r="23" spans="2:6" x14ac:dyDescent="0.3">
      <c r="B23" s="1" t="s">
        <v>20</v>
      </c>
      <c r="C23" s="1">
        <v>5060</v>
      </c>
    </row>
    <row r="24" spans="2:6" x14ac:dyDescent="0.3">
      <c r="B24" s="1" t="s">
        <v>21</v>
      </c>
      <c r="C24" s="1">
        <v>3040</v>
      </c>
    </row>
    <row r="25" spans="2:6" x14ac:dyDescent="0.3">
      <c r="B25" s="1" t="s">
        <v>22</v>
      </c>
      <c r="C25" s="1">
        <v>200</v>
      </c>
    </row>
    <row r="26" spans="2:6" x14ac:dyDescent="0.3">
      <c r="B26" s="1" t="s">
        <v>23</v>
      </c>
      <c r="C26" s="1">
        <v>25100</v>
      </c>
    </row>
    <row r="28" spans="2:6" ht="15.6" x14ac:dyDescent="0.3">
      <c r="C28" s="5" t="s">
        <v>24</v>
      </c>
      <c r="D28" s="5" t="s">
        <v>25</v>
      </c>
      <c r="E28" s="5" t="s">
        <v>26</v>
      </c>
      <c r="F28" s="5" t="s">
        <v>27</v>
      </c>
    </row>
    <row r="29" spans="2:6" x14ac:dyDescent="0.3">
      <c r="B29" s="1" t="s">
        <v>28</v>
      </c>
      <c r="C29" s="1">
        <v>270</v>
      </c>
      <c r="D29" s="1">
        <v>350</v>
      </c>
      <c r="E29" s="1">
        <v>500</v>
      </c>
    </row>
    <row r="30" spans="2:6" x14ac:dyDescent="0.3">
      <c r="B30" s="1" t="s">
        <v>29</v>
      </c>
      <c r="C30" s="6">
        <v>50000</v>
      </c>
      <c r="D30" s="6">
        <v>30000</v>
      </c>
      <c r="E30" s="6">
        <v>20000</v>
      </c>
      <c r="F30" s="6">
        <f>SUM(C30:E30)</f>
        <v>100000</v>
      </c>
    </row>
    <row r="31" spans="2:6" x14ac:dyDescent="0.3">
      <c r="B31" s="1" t="s">
        <v>30</v>
      </c>
      <c r="C31" s="6">
        <v>40000</v>
      </c>
      <c r="D31" s="6">
        <v>18000</v>
      </c>
      <c r="E31" s="6">
        <v>16000</v>
      </c>
    </row>
    <row r="32" spans="2:6" x14ac:dyDescent="0.3">
      <c r="B32" s="1" t="s">
        <v>31</v>
      </c>
      <c r="C32" s="1">
        <v>1</v>
      </c>
      <c r="D32" s="1">
        <v>2</v>
      </c>
      <c r="E32" s="1">
        <v>2.5</v>
      </c>
    </row>
    <row r="33" spans="2:6" x14ac:dyDescent="0.3">
      <c r="B33" s="1" t="s">
        <v>32</v>
      </c>
      <c r="C33" s="1">
        <v>0.6</v>
      </c>
      <c r="D33" s="1">
        <v>1.5</v>
      </c>
      <c r="E33" s="1">
        <v>3.75</v>
      </c>
    </row>
    <row r="35" spans="2:6" x14ac:dyDescent="0.3">
      <c r="B35" s="1" t="s">
        <v>33</v>
      </c>
      <c r="C35" s="6">
        <f>C32*C30</f>
        <v>50000</v>
      </c>
      <c r="D35" s="6">
        <f>D32*D30</f>
        <v>60000</v>
      </c>
      <c r="E35" s="6">
        <f>E32*E30</f>
        <v>50000</v>
      </c>
      <c r="F35" s="6">
        <f>SUM(C35:E35)</f>
        <v>160000</v>
      </c>
    </row>
    <row r="37" spans="2:6" x14ac:dyDescent="0.3">
      <c r="B37" s="1" t="s">
        <v>34</v>
      </c>
      <c r="C37" s="6">
        <f>C33*C30</f>
        <v>30000</v>
      </c>
      <c r="D37" s="6">
        <f t="shared" ref="D37:E37" si="0">D33*D30</f>
        <v>45000</v>
      </c>
      <c r="E37" s="6">
        <f t="shared" si="0"/>
        <v>75000</v>
      </c>
      <c r="F37" s="6">
        <f>SUM(C37:E37)</f>
        <v>150000</v>
      </c>
    </row>
    <row r="45" spans="2:6" ht="15.6" x14ac:dyDescent="0.3">
      <c r="C45" s="7" t="s">
        <v>24</v>
      </c>
      <c r="D45" s="7" t="s">
        <v>25</v>
      </c>
      <c r="E45" s="7" t="s">
        <v>26</v>
      </c>
    </row>
    <row r="46" spans="2:6" x14ac:dyDescent="0.3">
      <c r="B46" s="3" t="s">
        <v>35</v>
      </c>
      <c r="C46" s="3">
        <f>C13/F30*C30</f>
        <v>3500.0000000000005</v>
      </c>
      <c r="D46" s="3">
        <f>C13/F30*D30</f>
        <v>2100</v>
      </c>
      <c r="E46" s="3">
        <f>C13/F30*E30</f>
        <v>1400.0000000000002</v>
      </c>
    </row>
    <row r="47" spans="2:6" x14ac:dyDescent="0.3">
      <c r="B47" s="3" t="s">
        <v>36</v>
      </c>
      <c r="C47" s="3">
        <f>C14/F35*C35</f>
        <v>1875</v>
      </c>
      <c r="D47" s="3">
        <f>C14/F35*D35</f>
        <v>2250</v>
      </c>
      <c r="E47" s="3">
        <f>C14/F35*E35</f>
        <v>1875</v>
      </c>
    </row>
    <row r="48" spans="2:6" x14ac:dyDescent="0.3">
      <c r="B48" s="3" t="s">
        <v>37</v>
      </c>
      <c r="C48" s="3">
        <f>C15/F37*C37</f>
        <v>158</v>
      </c>
      <c r="D48" s="3">
        <f>C15/F37*D37</f>
        <v>237</v>
      </c>
      <c r="E48" s="3">
        <f>C15/F37*E37</f>
        <v>395</v>
      </c>
    </row>
    <row r="49" spans="1:6" ht="15.6" x14ac:dyDescent="0.3">
      <c r="A49" s="2" t="s">
        <v>38</v>
      </c>
      <c r="B49" s="8" t="s">
        <v>39</v>
      </c>
      <c r="C49" s="8">
        <f>SUM(C46:C48)</f>
        <v>5533</v>
      </c>
      <c r="D49" s="8">
        <f t="shared" ref="D49:E49" si="1">SUM(D46:D48)</f>
        <v>4587</v>
      </c>
      <c r="E49" s="8">
        <f t="shared" si="1"/>
        <v>3670</v>
      </c>
    </row>
    <row r="50" spans="1:6" x14ac:dyDescent="0.3">
      <c r="A50" s="2" t="s">
        <v>40</v>
      </c>
      <c r="B50" s="4" t="s">
        <v>41</v>
      </c>
      <c r="C50" s="4">
        <f>C16/F35*C35</f>
        <v>899.99999999999989</v>
      </c>
      <c r="D50" s="4">
        <f>C16/F35*D35</f>
        <v>1080</v>
      </c>
      <c r="E50" s="4">
        <f>C16/F35*E35</f>
        <v>899.99999999999989</v>
      </c>
    </row>
    <row r="51" spans="1:6" x14ac:dyDescent="0.3">
      <c r="B51" s="4" t="s">
        <v>14</v>
      </c>
      <c r="C51" s="4">
        <f>C17/F35*C35</f>
        <v>187.5</v>
      </c>
      <c r="D51" s="4">
        <f>C17/F35*D35</f>
        <v>225</v>
      </c>
      <c r="E51" s="4">
        <f>C17/F35*E35</f>
        <v>187.5</v>
      </c>
    </row>
    <row r="52" spans="1:6" x14ac:dyDescent="0.3">
      <c r="B52" s="4" t="s">
        <v>42</v>
      </c>
      <c r="C52" s="4">
        <f>C20/F30*C30</f>
        <v>720</v>
      </c>
      <c r="D52" s="4">
        <f>C20/F30*D30</f>
        <v>432</v>
      </c>
      <c r="E52" s="4">
        <f>C20/F30*E30</f>
        <v>288</v>
      </c>
    </row>
    <row r="53" spans="1:6" x14ac:dyDescent="0.3">
      <c r="B53" s="4" t="s">
        <v>43</v>
      </c>
      <c r="C53" s="4">
        <f>C18/F37*C37</f>
        <v>70</v>
      </c>
      <c r="D53" s="4">
        <f>C18/F37*D37</f>
        <v>105.00000000000001</v>
      </c>
      <c r="E53" s="4">
        <f>C18/F37*E37</f>
        <v>175.00000000000003</v>
      </c>
    </row>
    <row r="54" spans="1:6" x14ac:dyDescent="0.3">
      <c r="B54" s="4" t="s">
        <v>44</v>
      </c>
      <c r="C54" s="4">
        <f>C19/F37*C37</f>
        <v>100</v>
      </c>
      <c r="D54" s="4">
        <f>C19/F37*D37</f>
        <v>150</v>
      </c>
      <c r="E54" s="4">
        <f>C19/F37*E37</f>
        <v>250.00000000000003</v>
      </c>
    </row>
    <row r="55" spans="1:6" x14ac:dyDescent="0.3">
      <c r="B55" s="4" t="s">
        <v>45</v>
      </c>
      <c r="C55" s="4">
        <f>C21/F37*C37</f>
        <v>60</v>
      </c>
      <c r="D55" s="4">
        <f>C21/F37*D37</f>
        <v>90</v>
      </c>
      <c r="E55" s="4">
        <f>C21/F37*E37</f>
        <v>150</v>
      </c>
    </row>
    <row r="56" spans="1:6" x14ac:dyDescent="0.3">
      <c r="B56" s="4" t="s">
        <v>46</v>
      </c>
      <c r="C56" s="4">
        <f>C22/F37*C37</f>
        <v>68</v>
      </c>
      <c r="D56" s="4">
        <f>C22/F37*D37</f>
        <v>102.00000000000001</v>
      </c>
      <c r="E56" s="4">
        <f>C22/F37*E37</f>
        <v>170</v>
      </c>
    </row>
    <row r="57" spans="1:6" ht="15.6" x14ac:dyDescent="0.3">
      <c r="B57" s="8" t="s">
        <v>47</v>
      </c>
      <c r="C57" s="8">
        <f>SUM(C50:C56)</f>
        <v>2105.5</v>
      </c>
      <c r="D57" s="8">
        <f t="shared" ref="D57:E57" si="2">SUM(D50:D56)</f>
        <v>2184</v>
      </c>
      <c r="E57" s="8">
        <f t="shared" si="2"/>
        <v>2120.5</v>
      </c>
    </row>
    <row r="58" spans="1:6" ht="15.6" x14ac:dyDescent="0.3">
      <c r="A58" s="2" t="s">
        <v>48</v>
      </c>
      <c r="B58" s="8" t="s">
        <v>49</v>
      </c>
      <c r="C58" s="8">
        <f>+C57+C49</f>
        <v>7638.5</v>
      </c>
      <c r="D58" s="8">
        <f t="shared" ref="D58:E58" si="3">+D57+D49</f>
        <v>6771</v>
      </c>
      <c r="E58" s="8">
        <f t="shared" si="3"/>
        <v>5790.5</v>
      </c>
    </row>
    <row r="59" spans="1:6" ht="15.6" x14ac:dyDescent="0.3">
      <c r="A59" s="2" t="s">
        <v>50</v>
      </c>
      <c r="B59" s="8" t="s">
        <v>51</v>
      </c>
      <c r="C59" s="8">
        <f>+C58/C30</f>
        <v>0.15276999999999999</v>
      </c>
      <c r="D59" s="8">
        <f t="shared" ref="D59:E59" si="4">+D58/D30</f>
        <v>0.22570000000000001</v>
      </c>
      <c r="E59" s="8">
        <f t="shared" si="4"/>
        <v>0.28952499999999998</v>
      </c>
    </row>
    <row r="61" spans="1:6" ht="15.6" x14ac:dyDescent="0.3">
      <c r="F61" s="5" t="s">
        <v>27</v>
      </c>
    </row>
    <row r="62" spans="1:6" ht="15.6" x14ac:dyDescent="0.3">
      <c r="A62" s="2" t="s">
        <v>52</v>
      </c>
      <c r="B62" s="8" t="s">
        <v>53</v>
      </c>
      <c r="C62" s="8">
        <f>C59*C31</f>
        <v>6110.7999999999993</v>
      </c>
      <c r="D62" s="8">
        <f t="shared" ref="D62:E62" si="5">D59*D31</f>
        <v>4062.6000000000004</v>
      </c>
      <c r="E62" s="8">
        <f t="shared" si="5"/>
        <v>4632.3999999999996</v>
      </c>
      <c r="F62" s="9">
        <f>SUM(C62:E62)</f>
        <v>14805.8</v>
      </c>
    </row>
    <row r="63" spans="1:6" ht="15.6" x14ac:dyDescent="0.3">
      <c r="A63" s="2" t="s">
        <v>54</v>
      </c>
      <c r="B63" s="8" t="s">
        <v>55</v>
      </c>
      <c r="C63" s="8">
        <f>C58-C62</f>
        <v>1527.7000000000007</v>
      </c>
      <c r="D63" s="8">
        <f t="shared" ref="D63:E63" si="6">D58-D62</f>
        <v>2708.3999999999996</v>
      </c>
      <c r="E63" s="8">
        <f t="shared" si="6"/>
        <v>1158.1000000000004</v>
      </c>
      <c r="F63" s="9">
        <f>SUM(C63:E63)</f>
        <v>5394.2000000000007</v>
      </c>
    </row>
    <row r="67" spans="2:6" x14ac:dyDescent="0.3">
      <c r="B67" s="10" t="s">
        <v>56</v>
      </c>
      <c r="C67" s="11">
        <f>C31*C29</f>
        <v>10800000</v>
      </c>
      <c r="D67" s="11">
        <f t="shared" ref="D67:E67" si="7">D31*D29</f>
        <v>6300000</v>
      </c>
      <c r="E67" s="11">
        <f t="shared" si="7"/>
        <v>8000000</v>
      </c>
      <c r="F67" s="12">
        <f>SUM(C67:E67)</f>
        <v>25100000</v>
      </c>
    </row>
    <row r="68" spans="2:6" x14ac:dyDescent="0.3">
      <c r="B68" s="13" t="s">
        <v>57</v>
      </c>
      <c r="C68" s="2">
        <f>-C62*1000</f>
        <v>-6110799.9999999991</v>
      </c>
      <c r="D68" s="2">
        <f t="shared" ref="D68:E68" si="8">-D62*1000</f>
        <v>-4062600.0000000005</v>
      </c>
      <c r="E68" s="2">
        <f t="shared" si="8"/>
        <v>-4632400</v>
      </c>
      <c r="F68" s="14">
        <f>SUM(C68:E68)</f>
        <v>-14805800</v>
      </c>
    </row>
    <row r="69" spans="2:6" x14ac:dyDescent="0.3">
      <c r="B69" s="13" t="s">
        <v>58</v>
      </c>
      <c r="C69" s="2">
        <f>+C68+C67</f>
        <v>4689200.0000000009</v>
      </c>
      <c r="D69" s="2">
        <f t="shared" ref="D69:F69" si="9">+D68+D67</f>
        <v>2237399.9999999995</v>
      </c>
      <c r="E69" s="2">
        <f t="shared" si="9"/>
        <v>3367600</v>
      </c>
      <c r="F69" s="14">
        <f t="shared" si="9"/>
        <v>10294200</v>
      </c>
    </row>
    <row r="70" spans="2:6" x14ac:dyDescent="0.3">
      <c r="B70" s="13" t="s">
        <v>59</v>
      </c>
      <c r="F70" s="14"/>
    </row>
    <row r="71" spans="2:6" x14ac:dyDescent="0.3">
      <c r="B71" s="15" t="s">
        <v>60</v>
      </c>
      <c r="F71" s="14">
        <f>-C23*1000</f>
        <v>-5060000</v>
      </c>
    </row>
    <row r="72" spans="2:6" x14ac:dyDescent="0.3">
      <c r="B72" s="15" t="s">
        <v>61</v>
      </c>
      <c r="F72" s="14">
        <f t="shared" ref="F72:F73" si="10">-C24*1000</f>
        <v>-3040000</v>
      </c>
    </row>
    <row r="73" spans="2:6" x14ac:dyDescent="0.3">
      <c r="B73" s="15" t="s">
        <v>62</v>
      </c>
      <c r="F73" s="14">
        <f t="shared" si="10"/>
        <v>-200000</v>
      </c>
    </row>
    <row r="74" spans="2:6" x14ac:dyDescent="0.3">
      <c r="B74" s="13" t="s">
        <v>63</v>
      </c>
      <c r="F74" s="14">
        <f>SUM(F69:F73)</f>
        <v>1994200</v>
      </c>
    </row>
    <row r="75" spans="2:6" x14ac:dyDescent="0.3">
      <c r="B75" s="13" t="s">
        <v>64</v>
      </c>
      <c r="F75" s="14">
        <f>-F74*0.3</f>
        <v>-598260</v>
      </c>
    </row>
    <row r="76" spans="2:6" x14ac:dyDescent="0.3">
      <c r="B76" s="16" t="s">
        <v>65</v>
      </c>
      <c r="C76" s="17"/>
      <c r="D76" s="17"/>
      <c r="E76" s="17"/>
      <c r="F76" s="18">
        <f>+F75+F74</f>
        <v>1395940</v>
      </c>
    </row>
    <row r="79" spans="2:6" x14ac:dyDescent="0.3">
      <c r="C79" s="19" t="s">
        <v>66</v>
      </c>
      <c r="D79" s="20"/>
      <c r="E79" s="21" t="s">
        <v>67</v>
      </c>
      <c r="F79" s="20"/>
    </row>
    <row r="80" spans="2:6" x14ac:dyDescent="0.3">
      <c r="C80" s="13" t="s">
        <v>68</v>
      </c>
      <c r="D80" s="14"/>
      <c r="E80" s="2" t="s">
        <v>68</v>
      </c>
      <c r="F80" s="14"/>
    </row>
    <row r="81" spans="3:6" x14ac:dyDescent="0.3">
      <c r="C81" s="15" t="s">
        <v>69</v>
      </c>
      <c r="D81" s="14">
        <f>C3*1000</f>
        <v>460000</v>
      </c>
      <c r="E81" s="2" t="s">
        <v>70</v>
      </c>
      <c r="F81" s="14">
        <f>C11*1000</f>
        <v>3520000</v>
      </c>
    </row>
    <row r="82" spans="3:6" x14ac:dyDescent="0.3">
      <c r="C82" s="15" t="s">
        <v>71</v>
      </c>
      <c r="D82" s="14">
        <f>C4*1000</f>
        <v>1000000</v>
      </c>
      <c r="E82" s="2" t="s">
        <v>72</v>
      </c>
      <c r="F82" s="14">
        <f>-F75</f>
        <v>598260</v>
      </c>
    </row>
    <row r="83" spans="3:6" x14ac:dyDescent="0.3">
      <c r="C83" s="15" t="s">
        <v>73</v>
      </c>
      <c r="D83" s="14">
        <f>C5*1000</f>
        <v>6060000</v>
      </c>
      <c r="F83" s="14"/>
    </row>
    <row r="84" spans="3:6" x14ac:dyDescent="0.3">
      <c r="C84" s="15" t="s">
        <v>74</v>
      </c>
      <c r="D84" s="14">
        <f>F63*1000</f>
        <v>5394200.0000000009</v>
      </c>
      <c r="F84" s="14"/>
    </row>
    <row r="85" spans="3:6" x14ac:dyDescent="0.3">
      <c r="C85" s="15" t="s">
        <v>75</v>
      </c>
      <c r="D85" s="14">
        <f>C6*1000</f>
        <v>5000000</v>
      </c>
      <c r="F85" s="14"/>
    </row>
    <row r="86" spans="3:6" x14ac:dyDescent="0.3">
      <c r="C86" s="13" t="s">
        <v>76</v>
      </c>
      <c r="D86" s="14"/>
      <c r="E86" s="2" t="s">
        <v>77</v>
      </c>
      <c r="F86" s="14"/>
    </row>
    <row r="87" spans="3:6" x14ac:dyDescent="0.3">
      <c r="C87" s="15" t="s">
        <v>78</v>
      </c>
      <c r="D87" s="14">
        <f>C7*1000</f>
        <v>2000000</v>
      </c>
      <c r="E87" s="2" t="s">
        <v>79</v>
      </c>
      <c r="F87" s="14">
        <f>C12*1000</f>
        <v>15000000</v>
      </c>
    </row>
    <row r="88" spans="3:6" x14ac:dyDescent="0.3">
      <c r="C88" s="15" t="s">
        <v>80</v>
      </c>
      <c r="D88" s="14">
        <f>-C8*1000</f>
        <v>-300000</v>
      </c>
      <c r="E88" s="2" t="s">
        <v>81</v>
      </c>
      <c r="F88" s="14">
        <f>F76</f>
        <v>1395940</v>
      </c>
    </row>
    <row r="89" spans="3:6" x14ac:dyDescent="0.3">
      <c r="C89" s="15" t="s">
        <v>82</v>
      </c>
      <c r="D89" s="14">
        <f>C9*1000</f>
        <v>1000000</v>
      </c>
      <c r="F89" s="14"/>
    </row>
    <row r="90" spans="3:6" x14ac:dyDescent="0.3">
      <c r="C90" s="15" t="s">
        <v>80</v>
      </c>
      <c r="D90" s="14">
        <f>-C10*1000</f>
        <v>-100000</v>
      </c>
      <c r="F90" s="14"/>
    </row>
    <row r="91" spans="3:6" x14ac:dyDescent="0.3">
      <c r="C91" s="22" t="s">
        <v>83</v>
      </c>
      <c r="D91" s="23">
        <f>SUM(D81:D90)</f>
        <v>20514200</v>
      </c>
      <c r="E91" s="24"/>
      <c r="F91" s="23">
        <f>SUM(F81:F89)</f>
        <v>20514200</v>
      </c>
    </row>
  </sheetData>
  <mergeCells count="2">
    <mergeCell ref="C79:D79"/>
    <mergeCell ref="E79:F79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exerc acomp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Eugenio Jose Silva Bitti</cp:lastModifiedBy>
  <dcterms:created xsi:type="dcterms:W3CDTF">2020-10-13T01:38:09Z</dcterms:created>
  <dcterms:modified xsi:type="dcterms:W3CDTF">2020-10-13T01:39:06Z</dcterms:modified>
</cp:coreProperties>
</file>