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eu Drive\FEARP\2020\2º SEMESTRE\tcf\Instrumentos Fin\Aula 14 e 15\"/>
    </mc:Choice>
  </mc:AlternateContent>
  <bookViews>
    <workbookView xWindow="0" yWindow="0" windowWidth="18240" windowHeight="8130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6" i="1" l="1"/>
  <c r="E109" i="1"/>
  <c r="B74" i="1"/>
  <c r="B63" i="1"/>
  <c r="B57" i="1"/>
  <c r="B55" i="1"/>
  <c r="B49" i="1"/>
  <c r="F101" i="1" l="1"/>
  <c r="G101" i="1"/>
  <c r="G100" i="1"/>
  <c r="F100" i="1"/>
  <c r="E99" i="1"/>
  <c r="E101" i="1"/>
  <c r="E100" i="1"/>
  <c r="D109" i="1"/>
  <c r="D108" i="1"/>
  <c r="B51" i="1"/>
  <c r="C165" i="1" l="1"/>
  <c r="C164" i="1"/>
  <c r="C166" i="1" s="1"/>
  <c r="C157" i="1"/>
  <c r="C154" i="1"/>
  <c r="C150" i="1"/>
  <c r="C138" i="1"/>
  <c r="C142" i="1" s="1"/>
  <c r="C133" i="1"/>
  <c r="A133" i="1"/>
  <c r="C123" i="1"/>
  <c r="C124" i="1"/>
  <c r="C128" i="1" s="1"/>
  <c r="C122" i="1"/>
  <c r="A119" i="1"/>
  <c r="C119" i="1"/>
  <c r="C114" i="1"/>
  <c r="C112" i="1"/>
  <c r="E108" i="1"/>
  <c r="C137" i="1" s="1"/>
  <c r="C160" i="1" s="1"/>
  <c r="F108" i="1"/>
  <c r="F109" i="1"/>
  <c r="C136" i="1" s="1"/>
  <c r="F107" i="1"/>
  <c r="D107" i="1"/>
  <c r="B109" i="1"/>
  <c r="B108" i="1"/>
  <c r="B107" i="1"/>
  <c r="C109" i="1"/>
  <c r="C108" i="1"/>
  <c r="C107" i="1"/>
  <c r="B69" i="1"/>
  <c r="B37" i="1"/>
  <c r="B35" i="1"/>
  <c r="H101" i="1" l="1"/>
  <c r="I101" i="1" s="1"/>
  <c r="H100" i="1"/>
  <c r="I100" i="1" s="1"/>
  <c r="C101" i="1"/>
  <c r="C100" i="1"/>
  <c r="C99" i="1"/>
  <c r="E93" i="1"/>
  <c r="E92" i="1"/>
  <c r="E91" i="1"/>
  <c r="D93" i="1"/>
  <c r="D92" i="1"/>
  <c r="D91" i="1"/>
  <c r="C82" i="1"/>
  <c r="B82" i="1"/>
  <c r="A82" i="1"/>
  <c r="B67" i="1"/>
  <c r="A71" i="1"/>
  <c r="A59" i="1"/>
  <c r="B47" i="1"/>
  <c r="E45" i="1"/>
  <c r="B29" i="1"/>
  <c r="B31" i="1"/>
  <c r="B33" i="1" s="1"/>
  <c r="E27" i="1"/>
  <c r="E19" i="1"/>
  <c r="B59" i="1" l="1"/>
  <c r="B71" i="1"/>
  <c r="B61" i="1"/>
  <c r="B39" i="1"/>
</calcChain>
</file>

<file path=xl/comments1.xml><?xml version="1.0" encoding="utf-8"?>
<comments xmlns="http://schemas.openxmlformats.org/spreadsheetml/2006/main">
  <authors>
    <author>Ricardo</author>
    <author>ru</author>
  </authors>
  <commentList>
    <comment ref="B21" authorId="0" shapeId="0">
      <text>
        <r>
          <rPr>
            <b/>
            <sz val="9"/>
            <color indexed="81"/>
            <rFont val="Segoe UI"/>
            <family val="2"/>
          </rPr>
          <t>Ricardo:</t>
        </r>
        <r>
          <rPr>
            <sz val="9"/>
            <color indexed="81"/>
            <rFont val="Segoe UI"/>
            <family val="2"/>
          </rPr>
          <t xml:space="preserve">
contratado em condicoes justas de mercado</t>
        </r>
      </text>
    </comment>
    <comment ref="B31" authorId="0" shapeId="0">
      <text>
        <r>
          <rPr>
            <b/>
            <sz val="9"/>
            <color indexed="81"/>
            <rFont val="Segoe UI"/>
            <family val="2"/>
          </rPr>
          <t>Ricardo:</t>
        </r>
        <r>
          <rPr>
            <sz val="9"/>
            <color indexed="81"/>
            <rFont val="Segoe UI"/>
            <family val="2"/>
          </rPr>
          <t xml:space="preserve">
A desvalorização cambial tem efeito positivo no valor justo da NDF, lembrar que é uma NDF de compra de dólar
Então, se o dólar ficar mais caro, melhor para a parte que assumiu a posição de compra no contrato NDF </t>
        </r>
      </text>
    </comment>
    <comment ref="B35" authorId="0" shapeId="0">
      <text>
        <r>
          <rPr>
            <b/>
            <sz val="9"/>
            <color indexed="81"/>
            <rFont val="Segoe UI"/>
            <family val="2"/>
          </rPr>
          <t>Ricardo:</t>
        </r>
        <r>
          <rPr>
            <sz val="9"/>
            <color indexed="81"/>
            <rFont val="Segoe UI"/>
            <family val="2"/>
          </rPr>
          <t xml:space="preserve">
O elemento a termo representa a diferença entre cotação a vista e cotação a termo, portanto, quanto menor essa diferença, maior a convergência do derivativo (NDF de dólar) e do ativo objeto (dólar)
Portanto, o efeito é negativo no valor justo da NDF</t>
        </r>
      </text>
    </comment>
    <comment ref="B49" authorId="0" shapeId="0">
      <text>
        <r>
          <rPr>
            <b/>
            <sz val="9"/>
            <color indexed="81"/>
            <rFont val="Segoe UI"/>
            <family val="2"/>
          </rPr>
          <t>Ricardo:</t>
        </r>
        <r>
          <rPr>
            <sz val="9"/>
            <color indexed="81"/>
            <rFont val="Segoe UI"/>
            <family val="2"/>
          </rPr>
          <t xml:space="preserve">
A desvalorização cambial tem efeito positivo no valor justo da NDF, lembrar que é uma NDF de compra de dólar
Então, se o dólar ficar mais caro, melhor para a parte que assumiu a posição de compra no contrato NDF </t>
        </r>
      </text>
    </comment>
    <comment ref="B51" authorId="0" shapeId="0">
      <text>
        <r>
          <rPr>
            <b/>
            <sz val="9"/>
            <color indexed="81"/>
            <rFont val="Segoe UI"/>
            <family val="2"/>
          </rPr>
          <t>Ricardo:</t>
        </r>
        <r>
          <rPr>
            <sz val="9"/>
            <color indexed="81"/>
            <rFont val="Segoe UI"/>
            <family val="2"/>
          </rPr>
          <t xml:space="preserve">
Essa é a variação do período completo (30 de junho - 04 de jan.) em relação ao período parcial (31 de mar - 04 de jan.)</t>
        </r>
      </text>
    </comment>
    <comment ref="B61" authorId="0" shapeId="0">
      <text>
        <r>
          <rPr>
            <b/>
            <sz val="9"/>
            <color indexed="81"/>
            <rFont val="Segoe UI"/>
            <family val="2"/>
          </rPr>
          <t>Ricardo:</t>
        </r>
        <r>
          <rPr>
            <sz val="9"/>
            <color indexed="81"/>
            <rFont val="Segoe UI"/>
            <family val="2"/>
          </rPr>
          <t xml:space="preserve">
O elemento a termo representa a diferença entre cotação a vista e cotação a termo, portanto, quanto menor essa diferença, maior a convergência do derivativo (NDF de dólar) e do ativo objeto (dólar)
Portanto, o efeito é negativo no valor justo da NDF</t>
        </r>
      </text>
    </comment>
    <comment ref="C98" authorId="0" shapeId="0">
      <text>
        <r>
          <rPr>
            <b/>
            <sz val="9"/>
            <color indexed="81"/>
            <rFont val="Segoe UI"/>
            <family val="2"/>
          </rPr>
          <t>Ricardo:</t>
        </r>
        <r>
          <rPr>
            <sz val="9"/>
            <color indexed="81"/>
            <rFont val="Segoe UI"/>
            <family val="2"/>
          </rPr>
          <t xml:space="preserve">
dif. Entre cotação da NDF e dólar no mercado a vista...
O mercado vai convergindo...
</t>
        </r>
      </text>
    </comment>
    <comment ref="C146" authorId="1" shapeId="0">
      <text>
        <r>
          <rPr>
            <b/>
            <sz val="9"/>
            <color indexed="81"/>
            <rFont val="Segoe UI"/>
            <family val="2"/>
          </rPr>
          <t>ru:</t>
        </r>
        <r>
          <rPr>
            <sz val="9"/>
            <color indexed="81"/>
            <rFont val="Segoe UI"/>
            <family val="2"/>
          </rPr>
          <t xml:space="preserve">
contratei a 4,25, sendo que o dolar está sendo negociado no mercado a vista por 4,37</t>
        </r>
      </text>
    </comment>
  </commentList>
</comments>
</file>

<file path=xl/sharedStrings.xml><?xml version="1.0" encoding="utf-8"?>
<sst xmlns="http://schemas.openxmlformats.org/spreadsheetml/2006/main" count="143" uniqueCount="94">
  <si>
    <t>exemplo p. 174</t>
  </si>
  <si>
    <t>NDF dólar</t>
  </si>
  <si>
    <t>Preço a termo contratado</t>
  </si>
  <si>
    <t>BRL/USD</t>
  </si>
  <si>
    <t>Valor de referência</t>
  </si>
  <si>
    <t>USD</t>
  </si>
  <si>
    <t>vencimento</t>
  </si>
  <si>
    <t>30/06/X8</t>
  </si>
  <si>
    <t>Cotação a vista</t>
  </si>
  <si>
    <t>taxa desconto</t>
  </si>
  <si>
    <t>ao ano</t>
  </si>
  <si>
    <t>Data</t>
  </si>
  <si>
    <t>USD a vista</t>
  </si>
  <si>
    <t>NDF de USD com venc. Em Jun 20X8</t>
  </si>
  <si>
    <t>4/1/X8</t>
  </si>
  <si>
    <t>31/3/X8</t>
  </si>
  <si>
    <t>30/6/X8</t>
  </si>
  <si>
    <t>1) separar elemento a termo do elemento a vista em 4/1</t>
  </si>
  <si>
    <t>cotação a termo com venc. Para jun.X8</t>
  </si>
  <si>
    <t>cotacao a vista</t>
  </si>
  <si>
    <t>elemento a termo</t>
  </si>
  <si>
    <t>Valor justo</t>
  </si>
  <si>
    <t>2) separar elemento a termo do elemento a vista em 31/3</t>
  </si>
  <si>
    <t>Valor justo NDF</t>
  </si>
  <si>
    <t>Variação do elemento a vista</t>
  </si>
  <si>
    <t>Variação do Valor justo decorrente da variação do elemento a vista</t>
  </si>
  <si>
    <t>Variação do elemento a termo</t>
  </si>
  <si>
    <t>Variação do Valor justo decorrente da variação do elemento a termo</t>
  </si>
  <si>
    <t>Variação a valor justo total do contrato</t>
  </si>
  <si>
    <t>3) separar elemento a termo do elemento a vista em 30/6</t>
  </si>
  <si>
    <t>Livro Cont. Instrumentos Financeiros de Galdi, Barreto e Flores</t>
  </si>
  <si>
    <t>elemento a vista</t>
  </si>
  <si>
    <t>decomposição da variação acima:</t>
  </si>
  <si>
    <t>período parcial (31 de mar - 04 de jan.)</t>
  </si>
  <si>
    <t>período completo (30 de junho - 04 de jan.)</t>
  </si>
  <si>
    <t>Instrumento</t>
  </si>
  <si>
    <t>posição comprada em NDF</t>
  </si>
  <si>
    <t>Importação será paga em 30/06</t>
  </si>
  <si>
    <t>Item protegido</t>
  </si>
  <si>
    <t>variação cambial decorrente de aquisição de mercadoria a prazo em moeda estrangeira</t>
  </si>
  <si>
    <t>Custo em USD</t>
  </si>
  <si>
    <t>taxa a termo NDF</t>
  </si>
  <si>
    <t>Custo travado em BRL</t>
  </si>
  <si>
    <t>a entidade decide designar como instrumento de hedge a alteração do elemento a vista do contrato NDF</t>
  </si>
  <si>
    <t>base do tratamento</t>
  </si>
  <si>
    <t>6.5.15</t>
  </si>
  <si>
    <t>CPC 48</t>
  </si>
  <si>
    <t>1º Passo: Cálculo do Valor justo NDF</t>
  </si>
  <si>
    <t>Pelo preço a termo total</t>
  </si>
  <si>
    <t>data</t>
  </si>
  <si>
    <t>Fornecedores</t>
  </si>
  <si>
    <t>2º Passo: Separação dos elementos, e avaliação da variação do elemento a vista em relação a variação cambial de fornecedores</t>
  </si>
  <si>
    <t>Pelo parte a vista do preço a termo</t>
  </si>
  <si>
    <t>data da efetividade</t>
  </si>
  <si>
    <t>Prêmio</t>
  </si>
  <si>
    <t>Variação cambial Fornecedores</t>
  </si>
  <si>
    <t>Variação a valor justo da NDF</t>
  </si>
  <si>
    <t>efetividade</t>
  </si>
  <si>
    <t>3º Passo: Tabela para contabilização VJ da NDF</t>
  </si>
  <si>
    <t>termo</t>
  </si>
  <si>
    <t>valor justo NDF devido taxa spot</t>
  </si>
  <si>
    <t>valor justo NDF devido aos pontos a termo</t>
  </si>
  <si>
    <t>Valor justo total NDF</t>
  </si>
  <si>
    <t>C: fornecedor</t>
  </si>
  <si>
    <t>D: estoque</t>
  </si>
  <si>
    <t>aquisição de mercadoria a prazo</t>
  </si>
  <si>
    <t>reconhecimento da variação cambial de fornecedores</t>
  </si>
  <si>
    <t>D: despesa variação cambial</t>
  </si>
  <si>
    <t>reconhecimento da variação de valor justo da NDF</t>
  </si>
  <si>
    <t>D: NDF</t>
  </si>
  <si>
    <t>D: AAP (PL) VJ NDF (prêmio)</t>
  </si>
  <si>
    <t>C: AAP (PL) VJ NDF (taxa spot)</t>
  </si>
  <si>
    <t>transferência da parcela NDF para resultado</t>
  </si>
  <si>
    <t>D: AAP (PL) VJ NDF (taxa spot)</t>
  </si>
  <si>
    <t>C: receita de variação cambial (ajuste hedge fluxo de caixa)</t>
  </si>
  <si>
    <t>liquidação NDF</t>
  </si>
  <si>
    <t>D: caixa</t>
  </si>
  <si>
    <t>C: NDF</t>
  </si>
  <si>
    <t>Pagamento de fornecedor</t>
  </si>
  <si>
    <t>D: Fornecedor</t>
  </si>
  <si>
    <t>C: Caixa</t>
  </si>
  <si>
    <t xml:space="preserve">venda das mercadorias a vista por </t>
  </si>
  <si>
    <t>BRL</t>
  </si>
  <si>
    <t>C: receita de venda</t>
  </si>
  <si>
    <t>D: CPV</t>
  </si>
  <si>
    <t>C: estoque</t>
  </si>
  <si>
    <t>C: AAP (PL)</t>
  </si>
  <si>
    <t>EM RESUMO</t>
  </si>
  <si>
    <t>Pagto ao fornecedor</t>
  </si>
  <si>
    <t>recebimento da NDF</t>
  </si>
  <si>
    <t>desembolso líquido</t>
  </si>
  <si>
    <r>
      <rPr>
        <b/>
        <u/>
        <sz val="15"/>
        <color rgb="FFFF0000"/>
        <rFont val="Calibri"/>
        <family val="2"/>
        <scheme val="minor"/>
      </rPr>
      <t>NOVIDADE:</t>
    </r>
    <r>
      <rPr>
        <b/>
        <sz val="15"/>
        <color theme="1"/>
        <rFont val="Calibri"/>
        <family val="2"/>
        <scheme val="minor"/>
      </rPr>
      <t xml:space="preserve"> página 204 (hedge de fluxo de caixa)</t>
    </r>
  </si>
  <si>
    <t>Contrato</t>
  </si>
  <si>
    <t>Valor justo NDF devido a taxa SPOT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</si>
</sst>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5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3" fontId="0" fillId="0" borderId="0" xfId="0" applyNumberFormat="1"/>
    <xf numFmtId="43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0" fontId="5" fillId="0" borderId="0" xfId="0" applyFont="1"/>
    <xf numFmtId="0" fontId="0" fillId="0" borderId="0" xfId="0" applyFill="1" applyAlignment="1">
      <alignment wrapText="1"/>
    </xf>
    <xf numFmtId="43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wrapText="1"/>
    </xf>
    <xf numFmtId="43" fontId="5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wrapText="1"/>
    </xf>
    <xf numFmtId="43" fontId="5" fillId="0" borderId="0" xfId="0" applyNumberFormat="1" applyFont="1" applyAlignment="1">
      <alignment horizontal="center" vertical="center"/>
    </xf>
    <xf numFmtId="0" fontId="5" fillId="2" borderId="0" xfId="0" applyFont="1" applyFill="1" applyAlignment="1">
      <alignment wrapText="1"/>
    </xf>
    <xf numFmtId="43" fontId="5" fillId="2" borderId="0" xfId="0" applyNumberFormat="1" applyFont="1" applyFill="1" applyAlignment="1">
      <alignment horizontal="center" vertical="center"/>
    </xf>
    <xf numFmtId="0" fontId="6" fillId="0" borderId="0" xfId="0" applyFont="1"/>
    <xf numFmtId="0" fontId="0" fillId="3" borderId="0" xfId="0" applyFill="1" applyAlignment="1">
      <alignment wrapText="1"/>
    </xf>
    <xf numFmtId="43" fontId="0" fillId="3" borderId="0" xfId="0" applyNumberFormat="1" applyFill="1" applyAlignment="1">
      <alignment horizontal="center" vertical="center"/>
    </xf>
    <xf numFmtId="43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/>
    </xf>
    <xf numFmtId="164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43" fontId="0" fillId="0" borderId="1" xfId="0" applyNumberFormat="1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0" xfId="0" applyBorder="1" applyAlignment="1">
      <alignment horizontal="center"/>
    </xf>
    <xf numFmtId="0" fontId="0" fillId="0" borderId="6" xfId="0" applyBorder="1"/>
    <xf numFmtId="164" fontId="0" fillId="0" borderId="0" xfId="1" applyFont="1" applyBorder="1" applyAlignment="1">
      <alignment horizontal="center"/>
    </xf>
    <xf numFmtId="0" fontId="0" fillId="0" borderId="7" xfId="0" applyBorder="1"/>
    <xf numFmtId="9" fontId="0" fillId="0" borderId="8" xfId="0" applyNumberFormat="1" applyBorder="1" applyAlignment="1">
      <alignment horizontal="center"/>
    </xf>
    <xf numFmtId="0" fontId="0" fillId="0" borderId="9" xfId="0" applyBorder="1"/>
    <xf numFmtId="0" fontId="0" fillId="0" borderId="0" xfId="0" applyBorder="1"/>
    <xf numFmtId="0" fontId="0" fillId="0" borderId="8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3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9" fontId="0" fillId="0" borderId="1" xfId="2" applyFont="1" applyBorder="1"/>
    <xf numFmtId="0" fontId="0" fillId="0" borderId="0" xfId="0" applyFill="1" applyBorder="1"/>
    <xf numFmtId="0" fontId="8" fillId="0" borderId="0" xfId="0" applyFont="1" applyFill="1" applyBorder="1"/>
    <xf numFmtId="0" fontId="8" fillId="0" borderId="0" xfId="0" applyFont="1"/>
    <xf numFmtId="0" fontId="0" fillId="0" borderId="0" xfId="0" applyFont="1"/>
    <xf numFmtId="164" fontId="0" fillId="0" borderId="1" xfId="0" applyNumberFormat="1" applyBorder="1"/>
    <xf numFmtId="0" fontId="7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ill="1"/>
    <xf numFmtId="43" fontId="0" fillId="0" borderId="0" xfId="0" applyNumberFormat="1" applyFill="1" applyAlignment="1">
      <alignment horizontal="center"/>
    </xf>
    <xf numFmtId="43" fontId="0" fillId="0" borderId="0" xfId="0" applyNumberFormat="1" applyFill="1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43" fontId="0" fillId="0" borderId="1" xfId="0" applyNumberFormat="1" applyFill="1" applyBorder="1" applyAlignment="1">
      <alignment horizontal="center"/>
    </xf>
    <xf numFmtId="164" fontId="0" fillId="0" borderId="0" xfId="0" applyNumberFormat="1" applyFill="1"/>
    <xf numFmtId="3" fontId="8" fillId="0" borderId="0" xfId="0" applyNumberFormat="1" applyFont="1" applyFill="1" applyAlignment="1">
      <alignment horizontal="center"/>
    </xf>
    <xf numFmtId="0" fontId="8" fillId="0" borderId="0" xfId="0" applyFont="1" applyFill="1"/>
    <xf numFmtId="3" fontId="0" fillId="0" borderId="0" xfId="0" applyNumberFormat="1" applyFill="1"/>
    <xf numFmtId="164" fontId="0" fillId="0" borderId="1" xfId="0" applyNumberFormat="1" applyFill="1" applyBorder="1"/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66"/>
  <sheetViews>
    <sheetView tabSelected="1" zoomScale="180" zoomScaleNormal="180" workbookViewId="0">
      <selection activeCell="C166" sqref="C166"/>
    </sheetView>
  </sheetViews>
  <sheetFormatPr defaultRowHeight="15" x14ac:dyDescent="0.25"/>
  <cols>
    <col min="1" max="1" width="29.85546875" customWidth="1"/>
    <col min="2" max="2" width="15.5703125" customWidth="1"/>
    <col min="3" max="3" width="17.85546875" customWidth="1"/>
    <col min="4" max="4" width="14.42578125" bestFit="1" customWidth="1"/>
    <col min="5" max="6" width="14.85546875" bestFit="1" customWidth="1"/>
    <col min="7" max="8" width="13.28515625" bestFit="1" customWidth="1"/>
  </cols>
  <sheetData>
    <row r="1" spans="1:10" ht="19.5" customHeight="1" x14ac:dyDescent="0.3">
      <c r="A1" s="19" t="s">
        <v>0</v>
      </c>
      <c r="B1" s="51" t="s">
        <v>30</v>
      </c>
      <c r="C1" s="51"/>
      <c r="D1" s="51"/>
      <c r="E1" s="51"/>
      <c r="F1" s="51"/>
      <c r="G1" s="51"/>
      <c r="H1" s="51"/>
      <c r="I1" s="51"/>
      <c r="J1" s="51"/>
    </row>
    <row r="3" spans="1:10" x14ac:dyDescent="0.25">
      <c r="A3" s="25" t="s">
        <v>92</v>
      </c>
      <c r="B3" s="26" t="s">
        <v>1</v>
      </c>
      <c r="C3" s="27"/>
    </row>
    <row r="4" spans="1:10" x14ac:dyDescent="0.25">
      <c r="A4" s="28" t="s">
        <v>2</v>
      </c>
      <c r="B4" s="29">
        <v>4.25</v>
      </c>
      <c r="C4" s="30" t="s">
        <v>3</v>
      </c>
    </row>
    <row r="5" spans="1:10" x14ac:dyDescent="0.25">
      <c r="A5" s="28" t="s">
        <v>4</v>
      </c>
      <c r="B5" s="31">
        <v>10000000</v>
      </c>
      <c r="C5" s="30" t="s">
        <v>5</v>
      </c>
    </row>
    <row r="6" spans="1:10" x14ac:dyDescent="0.25">
      <c r="A6" s="28" t="s">
        <v>6</v>
      </c>
      <c r="B6" s="29" t="s">
        <v>7</v>
      </c>
      <c r="C6" s="30"/>
    </row>
    <row r="7" spans="1:10" x14ac:dyDescent="0.25">
      <c r="A7" s="28" t="s">
        <v>8</v>
      </c>
      <c r="B7" s="29">
        <v>4</v>
      </c>
      <c r="C7" s="30" t="s">
        <v>3</v>
      </c>
    </row>
    <row r="8" spans="1:10" x14ac:dyDescent="0.25">
      <c r="A8" s="32" t="s">
        <v>9</v>
      </c>
      <c r="B8" s="33">
        <v>0.15</v>
      </c>
      <c r="C8" s="34" t="s">
        <v>10</v>
      </c>
    </row>
    <row r="10" spans="1:10" ht="30" x14ac:dyDescent="0.25">
      <c r="A10" s="21" t="s">
        <v>11</v>
      </c>
      <c r="B10" s="21" t="s">
        <v>12</v>
      </c>
      <c r="C10" s="22" t="s">
        <v>13</v>
      </c>
    </row>
    <row r="11" spans="1:10" x14ac:dyDescent="0.25">
      <c r="A11" s="21" t="s">
        <v>14</v>
      </c>
      <c r="B11" s="23">
        <v>4</v>
      </c>
      <c r="C11" s="23">
        <v>4.25</v>
      </c>
    </row>
    <row r="12" spans="1:10" x14ac:dyDescent="0.25">
      <c r="A12" s="21" t="s">
        <v>15</v>
      </c>
      <c r="B12" s="23">
        <v>4.2</v>
      </c>
      <c r="C12" s="23">
        <v>4.3499999999999996</v>
      </c>
    </row>
    <row r="13" spans="1:10" x14ac:dyDescent="0.25">
      <c r="A13" s="21" t="s">
        <v>16</v>
      </c>
      <c r="B13" s="23">
        <v>4.37</v>
      </c>
      <c r="C13" s="23">
        <v>4.37</v>
      </c>
    </row>
    <row r="15" spans="1:10" ht="15" customHeight="1" x14ac:dyDescent="0.3">
      <c r="A15" s="47" t="s">
        <v>17</v>
      </c>
      <c r="B15" s="47"/>
      <c r="C15" s="47"/>
      <c r="D15" s="47"/>
    </row>
    <row r="17" spans="1:5" x14ac:dyDescent="0.25">
      <c r="A17" s="52" t="s">
        <v>18</v>
      </c>
      <c r="B17" s="53"/>
      <c r="C17" s="53"/>
      <c r="D17" s="53">
        <v>4.25</v>
      </c>
      <c r="E17" s="27">
        <v>4.25</v>
      </c>
    </row>
    <row r="18" spans="1:5" x14ac:dyDescent="0.25">
      <c r="A18" s="28" t="s">
        <v>19</v>
      </c>
      <c r="B18" s="35"/>
      <c r="C18" s="35"/>
      <c r="D18" s="35"/>
      <c r="E18" s="30">
        <v>4</v>
      </c>
    </row>
    <row r="19" spans="1:5" x14ac:dyDescent="0.25">
      <c r="A19" s="32" t="s">
        <v>20</v>
      </c>
      <c r="B19" s="36"/>
      <c r="C19" s="36"/>
      <c r="D19" s="36"/>
      <c r="E19" s="34">
        <f>E17-E18</f>
        <v>0.25</v>
      </c>
    </row>
    <row r="21" spans="1:5" x14ac:dyDescent="0.25">
      <c r="A21" t="s">
        <v>21</v>
      </c>
      <c r="B21" s="1">
        <v>0</v>
      </c>
    </row>
    <row r="23" spans="1:5" ht="19.5" x14ac:dyDescent="0.3">
      <c r="A23" s="47" t="s">
        <v>22</v>
      </c>
      <c r="B23" s="47"/>
      <c r="C23" s="47"/>
      <c r="D23" s="47"/>
    </row>
    <row r="25" spans="1:5" x14ac:dyDescent="0.25">
      <c r="A25" s="52" t="s">
        <v>18</v>
      </c>
      <c r="B25" s="53"/>
      <c r="C25" s="53"/>
      <c r="D25" s="53">
        <v>4.25</v>
      </c>
      <c r="E25" s="27">
        <v>4.3499999999999996</v>
      </c>
    </row>
    <row r="26" spans="1:5" x14ac:dyDescent="0.25">
      <c r="A26" s="28" t="s">
        <v>19</v>
      </c>
      <c r="B26" s="35"/>
      <c r="C26" s="35"/>
      <c r="D26" s="35"/>
      <c r="E26" s="30">
        <v>4.2</v>
      </c>
    </row>
    <row r="27" spans="1:5" x14ac:dyDescent="0.25">
      <c r="A27" s="32" t="s">
        <v>20</v>
      </c>
      <c r="B27" s="36"/>
      <c r="C27" s="36"/>
      <c r="D27" s="36"/>
      <c r="E27" s="34">
        <f>E25-E26</f>
        <v>0.14999999999999947</v>
      </c>
    </row>
    <row r="29" spans="1:5" x14ac:dyDescent="0.25">
      <c r="A29" s="55" t="s">
        <v>23</v>
      </c>
      <c r="B29" s="56">
        <f>(($E$25-$B$4)*$B$5)/((1+$B$8)^(3/12))</f>
        <v>965662.88540064904</v>
      </c>
    </row>
    <row r="31" spans="1:5" x14ac:dyDescent="0.25">
      <c r="A31" t="s">
        <v>24</v>
      </c>
      <c r="B31" s="1">
        <f>E26-E18</f>
        <v>0.20000000000000018</v>
      </c>
    </row>
    <row r="33" spans="1:5" ht="45" x14ac:dyDescent="0.25">
      <c r="A33" s="2" t="s">
        <v>25</v>
      </c>
      <c r="B33" s="4">
        <f>(($B$31)*$B$5)/((1+$B$8)^(3/12))</f>
        <v>1931325.7708013069</v>
      </c>
    </row>
    <row r="35" spans="1:5" x14ac:dyDescent="0.25">
      <c r="A35" t="s">
        <v>26</v>
      </c>
      <c r="B35" s="5">
        <f>E27-E19</f>
        <v>-0.10000000000000053</v>
      </c>
    </row>
    <row r="37" spans="1:5" ht="45" x14ac:dyDescent="0.25">
      <c r="A37" s="2" t="s">
        <v>27</v>
      </c>
      <c r="B37" s="4">
        <f>(($B$35)*$B$5)/((1+$B$8)^(3/12))</f>
        <v>-965662.88540065766</v>
      </c>
    </row>
    <row r="39" spans="1:5" x14ac:dyDescent="0.25">
      <c r="A39" s="55" t="s">
        <v>28</v>
      </c>
      <c r="B39" s="57">
        <f>B37+B33</f>
        <v>965662.88540064928</v>
      </c>
    </row>
    <row r="41" spans="1:5" ht="15" customHeight="1" x14ac:dyDescent="0.3">
      <c r="A41" s="47" t="s">
        <v>29</v>
      </c>
      <c r="B41" s="47"/>
      <c r="C41" s="47"/>
      <c r="D41" s="47"/>
    </row>
    <row r="43" spans="1:5" x14ac:dyDescent="0.25">
      <c r="A43" s="52" t="s">
        <v>18</v>
      </c>
      <c r="B43" s="53"/>
      <c r="C43" s="53"/>
      <c r="D43" s="53">
        <v>4.25</v>
      </c>
      <c r="E43" s="27">
        <v>4.37</v>
      </c>
    </row>
    <row r="44" spans="1:5" x14ac:dyDescent="0.25">
      <c r="A44" s="28" t="s">
        <v>19</v>
      </c>
      <c r="B44" s="35"/>
      <c r="C44" s="35"/>
      <c r="D44" s="35"/>
      <c r="E44" s="30">
        <v>4.37</v>
      </c>
    </row>
    <row r="45" spans="1:5" x14ac:dyDescent="0.25">
      <c r="A45" s="32" t="s">
        <v>20</v>
      </c>
      <c r="B45" s="36"/>
      <c r="C45" s="36"/>
      <c r="D45" s="36"/>
      <c r="E45" s="34">
        <f>E43-E44</f>
        <v>0</v>
      </c>
    </row>
    <row r="47" spans="1:5" x14ac:dyDescent="0.25">
      <c r="A47" s="55" t="s">
        <v>23</v>
      </c>
      <c r="B47" s="56">
        <f>(($E$43-$B$4)*$B$5)/((1+$B$8)^(0/12))</f>
        <v>1200000.0000000012</v>
      </c>
    </row>
    <row r="49" spans="1:3" x14ac:dyDescent="0.25">
      <c r="A49" s="15" t="s">
        <v>24</v>
      </c>
      <c r="B49" s="1">
        <f>E44-E26</f>
        <v>0.16999999999999993</v>
      </c>
    </row>
    <row r="51" spans="1:3" ht="45" x14ac:dyDescent="0.25">
      <c r="A51" s="7" t="s">
        <v>25</v>
      </c>
      <c r="B51" s="8">
        <f>((($E$44-$E$18)-(($E$26-$E$18)/(1+$B$8)^(3/12)))*$B$5)</f>
        <v>1768674.2291986942</v>
      </c>
    </row>
    <row r="52" spans="1:3" x14ac:dyDescent="0.25">
      <c r="A52" s="7"/>
      <c r="B52" s="8"/>
    </row>
    <row r="53" spans="1:3" ht="30" x14ac:dyDescent="0.25">
      <c r="A53" s="9" t="s">
        <v>32</v>
      </c>
      <c r="B53" s="10"/>
      <c r="C53" s="6"/>
    </row>
    <row r="54" spans="1:3" x14ac:dyDescent="0.25">
      <c r="A54" s="11"/>
      <c r="B54" s="12"/>
      <c r="C54" s="6"/>
    </row>
    <row r="55" spans="1:3" ht="30" x14ac:dyDescent="0.25">
      <c r="A55" s="11" t="s">
        <v>33</v>
      </c>
      <c r="B55" s="12">
        <f>(((($E$26-$E$18)/(1+$B$8)^(3/12)))*$B$5)</f>
        <v>1931325.7708013067</v>
      </c>
      <c r="C55" s="6" t="s">
        <v>31</v>
      </c>
    </row>
    <row r="56" spans="1:3" x14ac:dyDescent="0.25">
      <c r="A56" s="11"/>
      <c r="B56" s="12"/>
      <c r="C56" s="6"/>
    </row>
    <row r="57" spans="1:3" ht="30" x14ac:dyDescent="0.25">
      <c r="A57" s="11" t="s">
        <v>34</v>
      </c>
      <c r="B57" s="12">
        <f>((($E$44-$E$18))*$B$5)</f>
        <v>3700000.0000000009</v>
      </c>
      <c r="C57" s="12" t="s">
        <v>31</v>
      </c>
    </row>
    <row r="58" spans="1:3" x14ac:dyDescent="0.25">
      <c r="A58" s="2"/>
      <c r="B58" s="4"/>
    </row>
    <row r="59" spans="1:3" ht="45" x14ac:dyDescent="0.25">
      <c r="A59" s="13" t="str">
        <f>A51</f>
        <v>Variação do Valor justo decorrente da variação do elemento a vista</v>
      </c>
      <c r="B59" s="14">
        <f>B57-B55</f>
        <v>1768674.2291986942</v>
      </c>
    </row>
    <row r="61" spans="1:3" x14ac:dyDescent="0.25">
      <c r="A61" s="15" t="s">
        <v>26</v>
      </c>
      <c r="B61" s="5">
        <f>E45-E27</f>
        <v>-0.14999999999999947</v>
      </c>
    </row>
    <row r="63" spans="1:3" ht="45" x14ac:dyDescent="0.25">
      <c r="A63" s="16" t="s">
        <v>27</v>
      </c>
      <c r="B63" s="17">
        <f>((($E$45-$E$19)-(($E$27-$E$19)/(1+$B$8)^(3/12)))*$B$5)</f>
        <v>-1534337.1145993422</v>
      </c>
    </row>
    <row r="65" spans="1:9" ht="30" x14ac:dyDescent="0.25">
      <c r="A65" s="9" t="s">
        <v>32</v>
      </c>
      <c r="B65" s="10"/>
      <c r="C65" s="6"/>
    </row>
    <row r="66" spans="1:9" x14ac:dyDescent="0.25">
      <c r="A66" s="11"/>
      <c r="B66" s="12"/>
      <c r="C66" s="6"/>
    </row>
    <row r="67" spans="1:9" ht="30" x14ac:dyDescent="0.25">
      <c r="A67" s="11" t="s">
        <v>33</v>
      </c>
      <c r="B67" s="12">
        <f>((($E$27-$E$19)/(1+$B$8)^(3/12)))*$B$5</f>
        <v>-965662.88540065766</v>
      </c>
      <c r="C67" s="6" t="s">
        <v>20</v>
      </c>
    </row>
    <row r="68" spans="1:9" x14ac:dyDescent="0.25">
      <c r="A68" s="11"/>
      <c r="B68" s="12"/>
      <c r="C68" s="6"/>
    </row>
    <row r="69" spans="1:9" ht="30" x14ac:dyDescent="0.25">
      <c r="A69" s="11" t="s">
        <v>34</v>
      </c>
      <c r="B69" s="12">
        <f>((($E$45-$E$19))*$B$5)</f>
        <v>-2500000</v>
      </c>
      <c r="C69" s="18" t="s">
        <v>20</v>
      </c>
    </row>
    <row r="70" spans="1:9" x14ac:dyDescent="0.25">
      <c r="A70" s="2"/>
      <c r="B70" s="4"/>
    </row>
    <row r="71" spans="1:9" ht="45" x14ac:dyDescent="0.25">
      <c r="A71" s="9" t="str">
        <f>A63</f>
        <v>Variação do Valor justo decorrente da variação do elemento a termo</v>
      </c>
      <c r="B71" s="10">
        <f>B69-B67</f>
        <v>-1534337.1145993425</v>
      </c>
    </row>
    <row r="74" spans="1:9" x14ac:dyDescent="0.25">
      <c r="A74" s="55" t="s">
        <v>28</v>
      </c>
      <c r="B74" s="57">
        <f>B63+B51</f>
        <v>234337.114599352</v>
      </c>
    </row>
    <row r="76" spans="1:9" ht="19.5" x14ac:dyDescent="0.3">
      <c r="A76" s="47" t="s">
        <v>91</v>
      </c>
      <c r="B76" s="47"/>
      <c r="C76" s="47"/>
      <c r="D76" s="47"/>
    </row>
    <row r="77" spans="1:9" x14ac:dyDescent="0.25">
      <c r="A77" t="s">
        <v>35</v>
      </c>
      <c r="B77" s="54" t="s">
        <v>36</v>
      </c>
      <c r="C77" s="54"/>
    </row>
    <row r="78" spans="1:9" x14ac:dyDescent="0.25">
      <c r="A78" t="s">
        <v>37</v>
      </c>
    </row>
    <row r="79" spans="1:9" x14ac:dyDescent="0.25">
      <c r="A79" t="s">
        <v>38</v>
      </c>
      <c r="B79" s="54" t="s">
        <v>39</v>
      </c>
      <c r="C79" s="54"/>
      <c r="D79" s="54"/>
      <c r="E79" s="54"/>
      <c r="F79" s="54"/>
      <c r="G79" s="54"/>
      <c r="H79" s="54"/>
      <c r="I79" s="54"/>
    </row>
    <row r="81" spans="1:12" x14ac:dyDescent="0.25">
      <c r="A81" t="s">
        <v>40</v>
      </c>
      <c r="B81" t="s">
        <v>41</v>
      </c>
      <c r="C81" t="s">
        <v>42</v>
      </c>
    </row>
    <row r="82" spans="1:12" x14ac:dyDescent="0.25">
      <c r="A82" s="20">
        <f>B5</f>
        <v>10000000</v>
      </c>
      <c r="B82">
        <f>B4</f>
        <v>4.25</v>
      </c>
      <c r="C82" s="3">
        <f>B82*A82</f>
        <v>42500000</v>
      </c>
    </row>
    <row r="84" spans="1:12" x14ac:dyDescent="0.25">
      <c r="A84" s="54" t="s">
        <v>43</v>
      </c>
      <c r="B84" s="54"/>
      <c r="C84" s="54"/>
      <c r="D84" s="54"/>
      <c r="E84" s="54"/>
      <c r="F84" s="54"/>
    </row>
    <row r="85" spans="1:12" x14ac:dyDescent="0.25">
      <c r="A85" t="s">
        <v>44</v>
      </c>
      <c r="B85" t="s">
        <v>45</v>
      </c>
      <c r="C85" t="s">
        <v>46</v>
      </c>
    </row>
    <row r="87" spans="1:12" ht="19.5" x14ac:dyDescent="0.3">
      <c r="A87" s="47" t="s">
        <v>47</v>
      </c>
      <c r="B87" s="47"/>
      <c r="C87" s="47"/>
      <c r="D87" s="47"/>
    </row>
    <row r="89" spans="1:12" x14ac:dyDescent="0.25">
      <c r="A89" s="48" t="s">
        <v>48</v>
      </c>
      <c r="B89" s="48"/>
      <c r="C89" s="48"/>
      <c r="D89" s="48"/>
      <c r="E89" s="48"/>
    </row>
    <row r="90" spans="1:12" ht="30" x14ac:dyDescent="0.25">
      <c r="A90" s="21" t="s">
        <v>49</v>
      </c>
      <c r="B90" s="21" t="s">
        <v>12</v>
      </c>
      <c r="C90" s="22" t="s">
        <v>13</v>
      </c>
      <c r="D90" s="21" t="s">
        <v>50</v>
      </c>
      <c r="E90" s="21" t="s">
        <v>23</v>
      </c>
    </row>
    <row r="91" spans="1:12" x14ac:dyDescent="0.25">
      <c r="A91" s="21" t="s">
        <v>14</v>
      </c>
      <c r="B91" s="23">
        <v>4</v>
      </c>
      <c r="C91" s="23">
        <v>4.25</v>
      </c>
      <c r="D91" s="24">
        <f>$A$82*$B$91</f>
        <v>40000000</v>
      </c>
      <c r="E91" s="21">
        <f>B21</f>
        <v>0</v>
      </c>
    </row>
    <row r="92" spans="1:12" x14ac:dyDescent="0.25">
      <c r="A92" s="21" t="s">
        <v>15</v>
      </c>
      <c r="B92" s="23">
        <v>4.2</v>
      </c>
      <c r="C92" s="23">
        <v>4.3499999999999996</v>
      </c>
      <c r="D92" s="24">
        <f>$A$82*$B$92</f>
        <v>42000000</v>
      </c>
      <c r="E92" s="24">
        <f>B29</f>
        <v>965662.88540064904</v>
      </c>
    </row>
    <row r="93" spans="1:12" x14ac:dyDescent="0.25">
      <c r="A93" s="21" t="s">
        <v>16</v>
      </c>
      <c r="B93" s="23">
        <v>4.37</v>
      </c>
      <c r="C93" s="23">
        <v>4.37</v>
      </c>
      <c r="D93" s="24">
        <f>$A$82*$B$93</f>
        <v>43700000</v>
      </c>
      <c r="E93" s="24">
        <f>B47</f>
        <v>1200000.0000000012</v>
      </c>
    </row>
    <row r="95" spans="1:12" ht="19.5" customHeight="1" x14ac:dyDescent="0.3">
      <c r="A95" s="47" t="s">
        <v>51</v>
      </c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</row>
    <row r="97" spans="1:9" x14ac:dyDescent="0.25">
      <c r="A97" t="s">
        <v>52</v>
      </c>
    </row>
    <row r="98" spans="1:9" ht="45" x14ac:dyDescent="0.25">
      <c r="A98" s="37" t="s">
        <v>53</v>
      </c>
      <c r="B98" s="37" t="s">
        <v>12</v>
      </c>
      <c r="C98" s="58" t="s">
        <v>54</v>
      </c>
      <c r="D98" s="38" t="s">
        <v>13</v>
      </c>
      <c r="E98" s="37" t="s">
        <v>50</v>
      </c>
      <c r="F98" s="38" t="s">
        <v>93</v>
      </c>
      <c r="G98" s="38" t="s">
        <v>55</v>
      </c>
      <c r="H98" s="40" t="s">
        <v>56</v>
      </c>
      <c r="I98" s="40" t="s">
        <v>57</v>
      </c>
    </row>
    <row r="99" spans="1:9" x14ac:dyDescent="0.25">
      <c r="A99" s="21" t="s">
        <v>14</v>
      </c>
      <c r="B99" s="23">
        <v>4</v>
      </c>
      <c r="C99" s="59">
        <f>D99-B99</f>
        <v>0.25</v>
      </c>
      <c r="D99" s="23">
        <v>4.25</v>
      </c>
      <c r="E99" s="39">
        <f>$A$82*$B$99</f>
        <v>40000000</v>
      </c>
      <c r="F99" s="23">
        <v>0</v>
      </c>
      <c r="G99" s="21"/>
      <c r="H99" s="21"/>
      <c r="I99" s="21"/>
    </row>
    <row r="100" spans="1:9" x14ac:dyDescent="0.25">
      <c r="A100" s="21" t="s">
        <v>15</v>
      </c>
      <c r="B100" s="23">
        <v>4.2</v>
      </c>
      <c r="C100" s="59">
        <f>D100-B100</f>
        <v>0.14999999999999947</v>
      </c>
      <c r="D100" s="23">
        <v>4.3499999999999996</v>
      </c>
      <c r="E100" s="39">
        <f>$A$82*$B$100</f>
        <v>42000000</v>
      </c>
      <c r="F100" s="39">
        <f>(B100-B99)*A82</f>
        <v>2000000.0000000019</v>
      </c>
      <c r="G100" s="24">
        <f>E100-E99</f>
        <v>2000000</v>
      </c>
      <c r="H100" s="24">
        <f>F100</f>
        <v>2000000.0000000019</v>
      </c>
      <c r="I100" s="41">
        <f>G100/H100</f>
        <v>0.99999999999999911</v>
      </c>
    </row>
    <row r="101" spans="1:9" x14ac:dyDescent="0.25">
      <c r="A101" s="21" t="s">
        <v>16</v>
      </c>
      <c r="B101" s="23">
        <v>4.37</v>
      </c>
      <c r="C101" s="59">
        <f>D101-B101</f>
        <v>0</v>
      </c>
      <c r="D101" s="23">
        <v>4.37</v>
      </c>
      <c r="E101" s="39">
        <f>$A$82*$B$101</f>
        <v>43700000</v>
      </c>
      <c r="F101" s="39">
        <f>(B101-B100)*A82</f>
        <v>1699999.9999999993</v>
      </c>
      <c r="G101" s="24">
        <f>E101-E100</f>
        <v>1700000</v>
      </c>
      <c r="H101" s="24">
        <f>F101</f>
        <v>1699999.9999999993</v>
      </c>
      <c r="I101" s="41">
        <f>G101/H101</f>
        <v>1.0000000000000004</v>
      </c>
    </row>
    <row r="103" spans="1:9" ht="19.5" customHeight="1" x14ac:dyDescent="0.3">
      <c r="A103" s="47" t="s">
        <v>58</v>
      </c>
      <c r="B103" s="47"/>
      <c r="C103" s="47"/>
      <c r="D103" s="47"/>
    </row>
    <row r="106" spans="1:9" ht="60" x14ac:dyDescent="0.25">
      <c r="B106" s="37" t="s">
        <v>12</v>
      </c>
      <c r="C106" s="37" t="s">
        <v>59</v>
      </c>
      <c r="D106" s="38" t="s">
        <v>60</v>
      </c>
      <c r="E106" s="38" t="s">
        <v>61</v>
      </c>
      <c r="F106" s="38" t="s">
        <v>62</v>
      </c>
    </row>
    <row r="107" spans="1:9" x14ac:dyDescent="0.25">
      <c r="A107" s="21" t="s">
        <v>14</v>
      </c>
      <c r="B107" s="23">
        <f>B99</f>
        <v>4</v>
      </c>
      <c r="C107" s="23">
        <f>D99</f>
        <v>4.25</v>
      </c>
      <c r="D107" s="39">
        <f>$A$82*($B$11-$B$11)</f>
        <v>0</v>
      </c>
      <c r="E107" s="39"/>
      <c r="F107" s="39">
        <f>E107+D107</f>
        <v>0</v>
      </c>
    </row>
    <row r="108" spans="1:9" x14ac:dyDescent="0.25">
      <c r="A108" s="21" t="s">
        <v>15</v>
      </c>
      <c r="B108" s="23">
        <f>B100</f>
        <v>4.2</v>
      </c>
      <c r="C108" s="23">
        <f>D100</f>
        <v>4.3499999999999996</v>
      </c>
      <c r="D108" s="60">
        <f>$A$82*($B$108-$B$107)</f>
        <v>2000000.0000000019</v>
      </c>
      <c r="E108" s="39">
        <f>F108-D108</f>
        <v>-1034337.1145993528</v>
      </c>
      <c r="F108" s="39">
        <f>E92</f>
        <v>965662.88540064904</v>
      </c>
    </row>
    <row r="109" spans="1:9" x14ac:dyDescent="0.25">
      <c r="A109" s="21" t="s">
        <v>16</v>
      </c>
      <c r="B109" s="23">
        <f>B101</f>
        <v>4.37</v>
      </c>
      <c r="C109" s="23">
        <f>D101</f>
        <v>4.37</v>
      </c>
      <c r="D109" s="39">
        <f>$A$82*($B$109-$B$107)</f>
        <v>3700000.0000000009</v>
      </c>
      <c r="E109" s="39">
        <f>B69</f>
        <v>-2500000</v>
      </c>
      <c r="F109" s="39">
        <f>E109+D109</f>
        <v>1200000.0000000009</v>
      </c>
    </row>
    <row r="111" spans="1:9" x14ac:dyDescent="0.25">
      <c r="A111" s="35" t="s">
        <v>14</v>
      </c>
    </row>
    <row r="112" spans="1:9" x14ac:dyDescent="0.25">
      <c r="A112" s="49" t="s">
        <v>65</v>
      </c>
      <c r="B112" s="49"/>
      <c r="C112" s="20">
        <f>A82</f>
        <v>10000000</v>
      </c>
    </row>
    <row r="113" spans="1:3" x14ac:dyDescent="0.25">
      <c r="A113" s="42" t="s">
        <v>64</v>
      </c>
    </row>
    <row r="114" spans="1:3" x14ac:dyDescent="0.25">
      <c r="A114" s="42" t="s">
        <v>63</v>
      </c>
      <c r="C114" s="20">
        <f>C112*B107</f>
        <v>40000000</v>
      </c>
    </row>
    <row r="116" spans="1:3" x14ac:dyDescent="0.25">
      <c r="A116" s="35" t="s">
        <v>15</v>
      </c>
    </row>
    <row r="117" spans="1:3" x14ac:dyDescent="0.25">
      <c r="A117" s="43" t="s">
        <v>66</v>
      </c>
    </row>
    <row r="118" spans="1:3" x14ac:dyDescent="0.25">
      <c r="A118" s="42" t="s">
        <v>67</v>
      </c>
    </row>
    <row r="119" spans="1:3" x14ac:dyDescent="0.25">
      <c r="A119" t="str">
        <f>A114</f>
        <v>C: fornecedor</v>
      </c>
      <c r="C119" s="20">
        <f>E100-E99</f>
        <v>2000000</v>
      </c>
    </row>
    <row r="121" spans="1:3" x14ac:dyDescent="0.25">
      <c r="A121" s="44" t="s">
        <v>68</v>
      </c>
    </row>
    <row r="122" spans="1:3" x14ac:dyDescent="0.25">
      <c r="A122" t="s">
        <v>69</v>
      </c>
      <c r="C122" s="3">
        <f>F108</f>
        <v>965662.88540064904</v>
      </c>
    </row>
    <row r="123" spans="1:3" x14ac:dyDescent="0.25">
      <c r="A123" t="s">
        <v>70</v>
      </c>
      <c r="C123" s="57">
        <f>-E108</f>
        <v>1034337.1145993528</v>
      </c>
    </row>
    <row r="124" spans="1:3" x14ac:dyDescent="0.25">
      <c r="A124" t="s">
        <v>71</v>
      </c>
      <c r="C124" s="57">
        <f>D108</f>
        <v>2000000.0000000019</v>
      </c>
    </row>
    <row r="125" spans="1:3" x14ac:dyDescent="0.25">
      <c r="C125" s="55"/>
    </row>
    <row r="126" spans="1:3" x14ac:dyDescent="0.25">
      <c r="A126" s="44" t="s">
        <v>72</v>
      </c>
      <c r="C126" s="55"/>
    </row>
    <row r="127" spans="1:3" x14ac:dyDescent="0.25">
      <c r="A127" t="s">
        <v>73</v>
      </c>
      <c r="C127" s="55"/>
    </row>
    <row r="128" spans="1:3" x14ac:dyDescent="0.25">
      <c r="A128" s="50" t="s">
        <v>74</v>
      </c>
      <c r="B128" s="50"/>
      <c r="C128" s="57">
        <f>C124</f>
        <v>2000000.0000000019</v>
      </c>
    </row>
    <row r="130" spans="1:3" x14ac:dyDescent="0.25">
      <c r="A130" s="35" t="s">
        <v>16</v>
      </c>
    </row>
    <row r="131" spans="1:3" x14ac:dyDescent="0.25">
      <c r="A131" s="43" t="s">
        <v>66</v>
      </c>
    </row>
    <row r="132" spans="1:3" x14ac:dyDescent="0.25">
      <c r="A132" s="42" t="s">
        <v>67</v>
      </c>
    </row>
    <row r="133" spans="1:3" x14ac:dyDescent="0.25">
      <c r="A133" t="str">
        <f>A128</f>
        <v>C: receita de variação cambial (ajuste hedge fluxo de caixa)</v>
      </c>
      <c r="C133" s="61">
        <f>E101-E100</f>
        <v>1700000</v>
      </c>
    </row>
    <row r="134" spans="1:3" x14ac:dyDescent="0.25">
      <c r="C134" s="55"/>
    </row>
    <row r="135" spans="1:3" x14ac:dyDescent="0.25">
      <c r="A135" s="44" t="s">
        <v>68</v>
      </c>
      <c r="C135" s="55"/>
    </row>
    <row r="136" spans="1:3" x14ac:dyDescent="0.25">
      <c r="A136" t="s">
        <v>69</v>
      </c>
      <c r="C136" s="61">
        <f>$F$109-$F$108</f>
        <v>234337.11459935189</v>
      </c>
    </row>
    <row r="137" spans="1:3" x14ac:dyDescent="0.25">
      <c r="A137" t="s">
        <v>70</v>
      </c>
      <c r="C137" s="61">
        <f>-($E$109-$E$108)</f>
        <v>1465662.8854006473</v>
      </c>
    </row>
    <row r="138" spans="1:3" x14ac:dyDescent="0.25">
      <c r="A138" t="s">
        <v>71</v>
      </c>
      <c r="C138" s="61">
        <f>$D$109-$D$108</f>
        <v>1699999.9999999991</v>
      </c>
    </row>
    <row r="140" spans="1:3" x14ac:dyDescent="0.25">
      <c r="A140" s="44" t="s">
        <v>72</v>
      </c>
    </row>
    <row r="141" spans="1:3" x14ac:dyDescent="0.25">
      <c r="A141" t="s">
        <v>73</v>
      </c>
    </row>
    <row r="142" spans="1:3" x14ac:dyDescent="0.25">
      <c r="A142" s="50" t="s">
        <v>74</v>
      </c>
      <c r="B142" s="50"/>
      <c r="C142" s="61">
        <f>C138</f>
        <v>1699999.9999999991</v>
      </c>
    </row>
    <row r="143" spans="1:3" x14ac:dyDescent="0.25">
      <c r="C143" s="55"/>
    </row>
    <row r="144" spans="1:3" x14ac:dyDescent="0.25">
      <c r="A144" s="44" t="s">
        <v>75</v>
      </c>
      <c r="C144" s="55"/>
    </row>
    <row r="145" spans="1:3" x14ac:dyDescent="0.25">
      <c r="A145" s="45" t="s">
        <v>76</v>
      </c>
      <c r="C145" s="55"/>
    </row>
    <row r="146" spans="1:3" x14ac:dyDescent="0.25">
      <c r="A146" s="45" t="s">
        <v>77</v>
      </c>
      <c r="C146" s="61">
        <f>(B109-B82)*A82</f>
        <v>1200000.0000000012</v>
      </c>
    </row>
    <row r="147" spans="1:3" x14ac:dyDescent="0.25">
      <c r="C147" s="55"/>
    </row>
    <row r="148" spans="1:3" x14ac:dyDescent="0.25">
      <c r="A148" s="44" t="s">
        <v>78</v>
      </c>
      <c r="C148" s="55"/>
    </row>
    <row r="149" spans="1:3" x14ac:dyDescent="0.25">
      <c r="A149" t="s">
        <v>79</v>
      </c>
      <c r="C149" s="55"/>
    </row>
    <row r="150" spans="1:3" x14ac:dyDescent="0.25">
      <c r="A150" t="s">
        <v>80</v>
      </c>
      <c r="C150" s="57">
        <f>E101</f>
        <v>43700000</v>
      </c>
    </row>
    <row r="151" spans="1:3" x14ac:dyDescent="0.25">
      <c r="C151" s="55"/>
    </row>
    <row r="152" spans="1:3" x14ac:dyDescent="0.25">
      <c r="A152" s="44" t="s">
        <v>81</v>
      </c>
      <c r="B152" s="62">
        <v>44000000</v>
      </c>
      <c r="C152" s="63" t="s">
        <v>82</v>
      </c>
    </row>
    <row r="153" spans="1:3" x14ac:dyDescent="0.25">
      <c r="A153" t="s">
        <v>76</v>
      </c>
      <c r="B153" s="55"/>
      <c r="C153" s="55"/>
    </row>
    <row r="154" spans="1:3" x14ac:dyDescent="0.25">
      <c r="A154" t="s">
        <v>83</v>
      </c>
      <c r="B154" s="55"/>
      <c r="C154" s="64">
        <f>B152</f>
        <v>44000000</v>
      </c>
    </row>
    <row r="155" spans="1:3" x14ac:dyDescent="0.25">
      <c r="B155" s="55"/>
      <c r="C155" s="55"/>
    </row>
    <row r="156" spans="1:3" x14ac:dyDescent="0.25">
      <c r="A156" t="s">
        <v>84</v>
      </c>
    </row>
    <row r="157" spans="1:3" x14ac:dyDescent="0.25">
      <c r="A157" t="s">
        <v>85</v>
      </c>
      <c r="C157" s="61">
        <f>C114</f>
        <v>40000000</v>
      </c>
    </row>
    <row r="159" spans="1:3" x14ac:dyDescent="0.25">
      <c r="A159" t="s">
        <v>84</v>
      </c>
    </row>
    <row r="160" spans="1:3" x14ac:dyDescent="0.25">
      <c r="A160" t="s">
        <v>86</v>
      </c>
      <c r="C160" s="20">
        <f>C137+C123</f>
        <v>2500000</v>
      </c>
    </row>
    <row r="162" spans="1:3" x14ac:dyDescent="0.25">
      <c r="A162" s="15" t="s">
        <v>87</v>
      </c>
    </row>
    <row r="164" spans="1:3" x14ac:dyDescent="0.25">
      <c r="A164" s="21" t="s">
        <v>88</v>
      </c>
      <c r="B164" s="21"/>
      <c r="C164" s="24">
        <f>-C150</f>
        <v>-43700000</v>
      </c>
    </row>
    <row r="165" spans="1:3" x14ac:dyDescent="0.25">
      <c r="A165" s="21" t="s">
        <v>89</v>
      </c>
      <c r="B165" s="21"/>
      <c r="C165" s="46">
        <f>C146</f>
        <v>1200000.0000000012</v>
      </c>
    </row>
    <row r="166" spans="1:3" x14ac:dyDescent="0.25">
      <c r="A166" s="21" t="s">
        <v>90</v>
      </c>
      <c r="B166" s="21"/>
      <c r="C166" s="65">
        <f>C165+C164</f>
        <v>-42500000</v>
      </c>
    </row>
  </sheetData>
  <mergeCells count="18">
    <mergeCell ref="B79:I79"/>
    <mergeCell ref="B77:C77"/>
    <mergeCell ref="A84:F84"/>
    <mergeCell ref="A87:D87"/>
    <mergeCell ref="A76:D76"/>
    <mergeCell ref="B1:J1"/>
    <mergeCell ref="A15:D15"/>
    <mergeCell ref="A17:D17"/>
    <mergeCell ref="A23:D23"/>
    <mergeCell ref="A25:D25"/>
    <mergeCell ref="A41:D41"/>
    <mergeCell ref="A43:D43"/>
    <mergeCell ref="A95:L95"/>
    <mergeCell ref="A89:E89"/>
    <mergeCell ref="A112:B112"/>
    <mergeCell ref="A128:B128"/>
    <mergeCell ref="A142:B142"/>
    <mergeCell ref="A103:D103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</dc:creator>
  <cp:lastModifiedBy>Ricardo</cp:lastModifiedBy>
  <dcterms:created xsi:type="dcterms:W3CDTF">2020-10-07T20:37:49Z</dcterms:created>
  <dcterms:modified xsi:type="dcterms:W3CDTF">2020-10-09T14:33:51Z</dcterms:modified>
</cp:coreProperties>
</file>