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44CDEDE-F254-4F3D-9FE9-3A70001EDE76}" xr6:coauthVersionLast="45" xr6:coauthVersionMax="45" xr10:uidLastSave="{00000000-0000-0000-0000-000000000000}"/>
  <bookViews>
    <workbookView xWindow="-120" yWindow="-120" windowWidth="20730" windowHeight="11160" activeTab="3" xr2:uid="{DFB77CA7-6F2C-41A7-89A4-D7FA8FBBA358}"/>
  </bookViews>
  <sheets>
    <sheet name="Questão 4" sheetId="1" r:id="rId1"/>
    <sheet name="Questão 7" sheetId="2" r:id="rId2"/>
    <sheet name="Questão 8" sheetId="3" r:id="rId3"/>
    <sheet name="Questão 9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C17" i="4"/>
  <c r="C18" i="4"/>
  <c r="C19" i="4"/>
  <c r="C16" i="4"/>
  <c r="B19" i="4"/>
  <c r="B18" i="4"/>
  <c r="B17" i="4"/>
  <c r="B16" i="4"/>
  <c r="B13" i="4"/>
  <c r="C10" i="4" s="1"/>
  <c r="B6" i="4"/>
  <c r="C4" i="4" s="1"/>
  <c r="B33" i="3"/>
  <c r="B28" i="3"/>
  <c r="B27" i="3"/>
  <c r="B23" i="3"/>
  <c r="B22" i="3"/>
  <c r="B19" i="3"/>
  <c r="B20" i="3" s="1"/>
  <c r="B13" i="3"/>
  <c r="B11" i="3"/>
  <c r="B10" i="3"/>
  <c r="B6" i="3"/>
  <c r="B5" i="3"/>
  <c r="J4" i="2"/>
  <c r="J5" i="2"/>
  <c r="J6" i="2"/>
  <c r="J7" i="2"/>
  <c r="J3" i="2"/>
  <c r="I4" i="2"/>
  <c r="I5" i="2"/>
  <c r="I6" i="2"/>
  <c r="I7" i="2"/>
  <c r="I3" i="2"/>
  <c r="G4" i="2"/>
  <c r="G5" i="2"/>
  <c r="G6" i="2"/>
  <c r="G7" i="2"/>
  <c r="G3" i="2"/>
  <c r="F4" i="2"/>
  <c r="F5" i="2"/>
  <c r="F6" i="2"/>
  <c r="F7" i="2"/>
  <c r="F3" i="2"/>
  <c r="E4" i="2"/>
  <c r="E5" i="2"/>
  <c r="E6" i="2"/>
  <c r="E7" i="2"/>
  <c r="E3" i="2"/>
  <c r="D4" i="2"/>
  <c r="D5" i="2"/>
  <c r="D6" i="2"/>
  <c r="D7" i="2"/>
  <c r="D3" i="2"/>
  <c r="C38" i="1"/>
  <c r="B38" i="1"/>
  <c r="C30" i="1"/>
  <c r="B30" i="1"/>
  <c r="C22" i="1"/>
  <c r="B22" i="1"/>
  <c r="C14" i="1"/>
  <c r="B14" i="1"/>
  <c r="H10" i="1"/>
  <c r="H16" i="1" s="1"/>
  <c r="C28" i="1" s="1"/>
  <c r="H8" i="1"/>
  <c r="H14" i="1" s="1"/>
  <c r="C12" i="1" s="1"/>
  <c r="I3" i="1"/>
  <c r="H9" i="1" s="1"/>
  <c r="H15" i="1" s="1"/>
  <c r="C20" i="1" s="1"/>
  <c r="I4" i="1"/>
  <c r="G10" i="1" s="1"/>
  <c r="G16" i="1" s="1"/>
  <c r="I5" i="1"/>
  <c r="H11" i="1" s="1"/>
  <c r="H17" i="1" s="1"/>
  <c r="C36" i="1" s="1"/>
  <c r="I2" i="1"/>
  <c r="G8" i="1" s="1"/>
  <c r="C5" i="1"/>
  <c r="C6" i="1" s="1"/>
  <c r="B5" i="1"/>
  <c r="B6" i="1" s="1"/>
  <c r="B20" i="4" l="1"/>
  <c r="C3" i="4"/>
  <c r="C2" i="4"/>
  <c r="C6" i="4"/>
  <c r="C5" i="4"/>
  <c r="C13" i="4"/>
  <c r="C11" i="4"/>
  <c r="C12" i="4"/>
  <c r="C9" i="4"/>
  <c r="B28" i="1"/>
  <c r="I16" i="1"/>
  <c r="C35" i="1"/>
  <c r="C37" i="1" s="1"/>
  <c r="C39" i="1" s="1"/>
  <c r="C11" i="1"/>
  <c r="C13" i="1" s="1"/>
  <c r="C15" i="1" s="1"/>
  <c r="C19" i="1"/>
  <c r="C21" i="1" s="1"/>
  <c r="C23" i="1" s="1"/>
  <c r="C27" i="1"/>
  <c r="C29" i="1" s="1"/>
  <c r="C31" i="1" s="1"/>
  <c r="B11" i="1"/>
  <c r="B27" i="1"/>
  <c r="B29" i="1" s="1"/>
  <c r="B31" i="1" s="1"/>
  <c r="B35" i="1"/>
  <c r="B19" i="1"/>
  <c r="I8" i="1"/>
  <c r="G14" i="1"/>
  <c r="G9" i="1"/>
  <c r="G15" i="1" s="1"/>
  <c r="G11" i="1"/>
  <c r="G17" i="1" s="1"/>
  <c r="I10" i="1"/>
  <c r="I14" i="1" l="1"/>
  <c r="B12" i="1"/>
  <c r="B13" i="1" s="1"/>
  <c r="B15" i="1" s="1"/>
  <c r="I11" i="1"/>
  <c r="B20" i="1"/>
  <c r="B21" i="1" s="1"/>
  <c r="B23" i="1" s="1"/>
  <c r="I15" i="1"/>
  <c r="I17" i="1"/>
  <c r="B36" i="1"/>
  <c r="B37" i="1" s="1"/>
  <c r="B39" i="1" s="1"/>
  <c r="I9" i="1"/>
</calcChain>
</file>

<file path=xl/sharedStrings.xml><?xml version="1.0" encoding="utf-8"?>
<sst xmlns="http://schemas.openxmlformats.org/spreadsheetml/2006/main" count="149" uniqueCount="75">
  <si>
    <t>Custos Diretos</t>
  </si>
  <si>
    <t>Materiais utilizados</t>
  </si>
  <si>
    <t>Padrão</t>
  </si>
  <si>
    <t>Luxo</t>
  </si>
  <si>
    <t>Horas de mão-de-obra direta</t>
  </si>
  <si>
    <t>$hmod</t>
  </si>
  <si>
    <t>Mão-de-obra direta</t>
  </si>
  <si>
    <t>Custos diretos</t>
  </si>
  <si>
    <t>Bases de rateio</t>
  </si>
  <si>
    <t>Horas-máquinas</t>
  </si>
  <si>
    <t>Produção</t>
  </si>
  <si>
    <t>total</t>
  </si>
  <si>
    <t>Bases de rateio em %</t>
  </si>
  <si>
    <t>Rateio dos CIF</t>
  </si>
  <si>
    <t>Custos totais e Unitários</t>
  </si>
  <si>
    <t>Custos Indiretos</t>
  </si>
  <si>
    <t>Base de rateio: materiais utilizados</t>
  </si>
  <si>
    <t>Custo Total</t>
  </si>
  <si>
    <t>Quantidades fabricadas</t>
  </si>
  <si>
    <t>Custos unitários</t>
  </si>
  <si>
    <t>Base de rateio: hmod</t>
  </si>
  <si>
    <t>Base de rateio: horas-máquinas</t>
  </si>
  <si>
    <t>Base de rateio: produção</t>
  </si>
  <si>
    <t>Componentes</t>
  </si>
  <si>
    <t>A</t>
  </si>
  <si>
    <t>B</t>
  </si>
  <si>
    <t>C</t>
  </si>
  <si>
    <t>D</t>
  </si>
  <si>
    <t>E</t>
  </si>
  <si>
    <t>Matéria-Prima</t>
  </si>
  <si>
    <t>HMOD</t>
  </si>
  <si>
    <t>$ MOD</t>
  </si>
  <si>
    <t>Quantidades Fabricadas</t>
  </si>
  <si>
    <t>Custo unitário</t>
  </si>
  <si>
    <t>Fabricar três componentes</t>
  </si>
  <si>
    <t>Taxa de Aplicação de CIF</t>
  </si>
  <si>
    <t>volume de hmod por mês</t>
  </si>
  <si>
    <t>custos indiretos fixos</t>
  </si>
  <si>
    <t>custos variáveis por hmod</t>
  </si>
  <si>
    <t>custos indiretos previstos</t>
  </si>
  <si>
    <t>Taxa de aplicação de CIF</t>
  </si>
  <si>
    <t>Valores</t>
  </si>
  <si>
    <t>CIF Aplicados totais</t>
  </si>
  <si>
    <t>Utilização de hmod no mês</t>
  </si>
  <si>
    <t>CIF aplicados totais</t>
  </si>
  <si>
    <t>CIF real</t>
  </si>
  <si>
    <t>Variação CIF Real versus Aplicados</t>
  </si>
  <si>
    <t>Variação Desfavorável</t>
  </si>
  <si>
    <t>Variação de Volume</t>
  </si>
  <si>
    <t>Taxa prevista de aplicação de CIF</t>
  </si>
  <si>
    <t>Diferença entre as taxas de CIF</t>
  </si>
  <si>
    <t>custos indiretos com ajuste ao volume efetivo</t>
  </si>
  <si>
    <t>Variação favorável</t>
  </si>
  <si>
    <t>Variação de Custos</t>
  </si>
  <si>
    <t>Taxa de aplicação de CIF ajustado ao volume</t>
  </si>
  <si>
    <t>CIF ajustado ao volume</t>
  </si>
  <si>
    <t>Variação de custo</t>
  </si>
  <si>
    <t>Variação desfavorável (CIF real &gt; CIF aplicado ajustado ao volume)</t>
  </si>
  <si>
    <t>Variação Total</t>
  </si>
  <si>
    <t>Variação de volume</t>
  </si>
  <si>
    <t>Situação</t>
  </si>
  <si>
    <t>Favorável</t>
  </si>
  <si>
    <t>Desfavorável</t>
  </si>
  <si>
    <t>Variação total</t>
  </si>
  <si>
    <t>Reservas</t>
  </si>
  <si>
    <t>Programação de voos</t>
  </si>
  <si>
    <t>Manutenção</t>
  </si>
  <si>
    <t>Contabilidade</t>
  </si>
  <si>
    <t>Tempo de Uso</t>
  </si>
  <si>
    <t>Total</t>
  </si>
  <si>
    <t>%</t>
  </si>
  <si>
    <t>Divisões</t>
  </si>
  <si>
    <t>Capacidade de Memória</t>
  </si>
  <si>
    <t>% Média</t>
  </si>
  <si>
    <t>Rateio 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</si>
</sst>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/>
    <xf numFmtId="9" fontId="0" fillId="0" borderId="8" xfId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4" fontId="0" fillId="0" borderId="6" xfId="1" applyNumberFormat="1" applyFont="1" applyBorder="1" applyAlignment="1">
      <alignment horizontal="center"/>
    </xf>
    <xf numFmtId="4" fontId="0" fillId="0" borderId="9" xfId="1" applyNumberFormat="1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0" fontId="0" fillId="0" borderId="2" xfId="0" applyBorder="1"/>
    <xf numFmtId="4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5" xfId="0" applyFill="1" applyBorder="1"/>
    <xf numFmtId="4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6" xfId="0" applyBorder="1"/>
    <xf numFmtId="0" fontId="0" fillId="0" borderId="9" xfId="0" applyBorder="1"/>
    <xf numFmtId="10" fontId="0" fillId="0" borderId="6" xfId="1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03F6-78EF-40E0-8F66-E17E5EDA65DA}">
  <dimension ref="A1:I39"/>
  <sheetViews>
    <sheetView showGridLines="0" topLeftCell="A7" workbookViewId="0">
      <selection activeCell="B1" sqref="B1"/>
    </sheetView>
  </sheetViews>
  <sheetFormatPr defaultRowHeight="15" x14ac:dyDescent="0.25"/>
  <cols>
    <col min="1" max="1" width="32.5703125" bestFit="1" customWidth="1"/>
    <col min="2" max="2" width="19" customWidth="1"/>
    <col min="3" max="3" width="16.5703125" customWidth="1"/>
    <col min="6" max="6" width="26.5703125" bestFit="1" customWidth="1"/>
    <col min="7" max="8" width="13.28515625" bestFit="1" customWidth="1"/>
    <col min="9" max="9" width="15.28515625" customWidth="1"/>
  </cols>
  <sheetData>
    <row r="1" spans="1:9" s="1" customFormat="1" x14ac:dyDescent="0.25">
      <c r="A1" s="14" t="s">
        <v>0</v>
      </c>
      <c r="B1" s="15" t="s">
        <v>2</v>
      </c>
      <c r="C1" s="16" t="s">
        <v>3</v>
      </c>
      <c r="F1" s="3" t="s">
        <v>8</v>
      </c>
      <c r="G1" s="4" t="s">
        <v>2</v>
      </c>
      <c r="H1" s="4" t="s">
        <v>3</v>
      </c>
      <c r="I1" s="5" t="s">
        <v>11</v>
      </c>
    </row>
    <row r="2" spans="1:9" x14ac:dyDescent="0.25">
      <c r="A2" s="6" t="s">
        <v>1</v>
      </c>
      <c r="B2" s="2">
        <v>300000</v>
      </c>
      <c r="C2" s="7">
        <v>200000</v>
      </c>
      <c r="F2" s="6" t="s">
        <v>1</v>
      </c>
      <c r="G2" s="2">
        <v>300000</v>
      </c>
      <c r="H2" s="2">
        <v>200000</v>
      </c>
      <c r="I2" s="7">
        <f>G2+H2</f>
        <v>500000</v>
      </c>
    </row>
    <row r="3" spans="1:9" x14ac:dyDescent="0.25">
      <c r="A3" s="6" t="s">
        <v>4</v>
      </c>
      <c r="B3" s="2">
        <v>100000</v>
      </c>
      <c r="C3" s="7">
        <v>150000</v>
      </c>
      <c r="F3" s="6" t="s">
        <v>4</v>
      </c>
      <c r="G3" s="2">
        <v>100000</v>
      </c>
      <c r="H3" s="2">
        <v>150000</v>
      </c>
      <c r="I3" s="7">
        <f t="shared" ref="I3:I5" si="0">G3+H3</f>
        <v>250000</v>
      </c>
    </row>
    <row r="4" spans="1:9" x14ac:dyDescent="0.25">
      <c r="A4" s="6" t="s">
        <v>5</v>
      </c>
      <c r="B4" s="2">
        <v>8</v>
      </c>
      <c r="C4" s="7">
        <v>8</v>
      </c>
      <c r="F4" s="6" t="s">
        <v>9</v>
      </c>
      <c r="G4" s="2">
        <v>40000</v>
      </c>
      <c r="H4" s="2">
        <v>10000</v>
      </c>
      <c r="I4" s="7">
        <f t="shared" si="0"/>
        <v>50000</v>
      </c>
    </row>
    <row r="5" spans="1:9" ht="15.75" thickBot="1" x14ac:dyDescent="0.3">
      <c r="A5" s="6" t="s">
        <v>6</v>
      </c>
      <c r="B5" s="2">
        <f>B3*B4</f>
        <v>800000</v>
      </c>
      <c r="C5" s="7">
        <f>C3*C4</f>
        <v>1200000</v>
      </c>
      <c r="F5" s="17" t="s">
        <v>10</v>
      </c>
      <c r="G5" s="9">
        <v>80000</v>
      </c>
      <c r="H5" s="9">
        <v>15000</v>
      </c>
      <c r="I5" s="10">
        <f t="shared" si="0"/>
        <v>95000</v>
      </c>
    </row>
    <row r="6" spans="1:9" ht="15.75" thickBot="1" x14ac:dyDescent="0.3">
      <c r="A6" s="11" t="s">
        <v>7</v>
      </c>
      <c r="B6" s="12">
        <f>B2+B5</f>
        <v>1100000</v>
      </c>
      <c r="C6" s="13">
        <f>C2+C5</f>
        <v>1400000</v>
      </c>
    </row>
    <row r="7" spans="1:9" x14ac:dyDescent="0.25">
      <c r="F7" s="3" t="s">
        <v>12</v>
      </c>
      <c r="G7" s="4" t="s">
        <v>2</v>
      </c>
      <c r="H7" s="4" t="s">
        <v>3</v>
      </c>
      <c r="I7" s="5" t="s">
        <v>11</v>
      </c>
    </row>
    <row r="8" spans="1:9" x14ac:dyDescent="0.25">
      <c r="F8" s="6" t="s">
        <v>1</v>
      </c>
      <c r="G8" s="19">
        <f>G2/I2</f>
        <v>0.6</v>
      </c>
      <c r="H8" s="19">
        <f>H2/I2</f>
        <v>0.4</v>
      </c>
      <c r="I8" s="21">
        <f>G8+H8</f>
        <v>1</v>
      </c>
    </row>
    <row r="9" spans="1:9" ht="15.75" thickBot="1" x14ac:dyDescent="0.3">
      <c r="A9" t="s">
        <v>16</v>
      </c>
      <c r="F9" s="6" t="s">
        <v>4</v>
      </c>
      <c r="G9" s="19">
        <f>G3/I3</f>
        <v>0.4</v>
      </c>
      <c r="H9" s="19">
        <f>H3/I3</f>
        <v>0.6</v>
      </c>
      <c r="I9" s="21">
        <f t="shared" ref="I9:I11" si="1">G9+H9</f>
        <v>1</v>
      </c>
    </row>
    <row r="10" spans="1:9" x14ac:dyDescent="0.25">
      <c r="A10" s="28" t="s">
        <v>14</v>
      </c>
      <c r="B10" s="4" t="s">
        <v>2</v>
      </c>
      <c r="C10" s="5" t="s">
        <v>3</v>
      </c>
      <c r="F10" s="6" t="s">
        <v>9</v>
      </c>
      <c r="G10" s="19">
        <f>G4/I4</f>
        <v>0.8</v>
      </c>
      <c r="H10" s="19">
        <f>H4/I4</f>
        <v>0.2</v>
      </c>
      <c r="I10" s="21">
        <f t="shared" si="1"/>
        <v>1</v>
      </c>
    </row>
    <row r="11" spans="1:9" ht="15.75" thickBot="1" x14ac:dyDescent="0.3">
      <c r="A11" s="6" t="s">
        <v>7</v>
      </c>
      <c r="B11" s="2">
        <f>B6</f>
        <v>1100000</v>
      </c>
      <c r="C11" s="7">
        <f>C6</f>
        <v>1400000</v>
      </c>
      <c r="F11" s="17" t="s">
        <v>10</v>
      </c>
      <c r="G11" s="20">
        <f>G5/I5</f>
        <v>0.84210526315789469</v>
      </c>
      <c r="H11" s="20">
        <f>H5/I5</f>
        <v>0.15789473684210525</v>
      </c>
      <c r="I11" s="22">
        <f t="shared" si="1"/>
        <v>1</v>
      </c>
    </row>
    <row r="12" spans="1:9" ht="15.75" thickBot="1" x14ac:dyDescent="0.3">
      <c r="A12" s="6" t="s">
        <v>15</v>
      </c>
      <c r="B12" s="27">
        <f>G14</f>
        <v>960000</v>
      </c>
      <c r="C12" s="29">
        <f>H14</f>
        <v>640000</v>
      </c>
    </row>
    <row r="13" spans="1:9" x14ac:dyDescent="0.25">
      <c r="A13" s="6" t="s">
        <v>17</v>
      </c>
      <c r="B13" s="27">
        <f>B11+B12</f>
        <v>2060000</v>
      </c>
      <c r="C13" s="29">
        <f>C11+C12</f>
        <v>2040000</v>
      </c>
      <c r="F13" s="3" t="s">
        <v>13</v>
      </c>
      <c r="G13" s="4" t="s">
        <v>2</v>
      </c>
      <c r="H13" s="4" t="s">
        <v>3</v>
      </c>
      <c r="I13" s="5" t="s">
        <v>11</v>
      </c>
    </row>
    <row r="14" spans="1:9" x14ac:dyDescent="0.25">
      <c r="A14" s="6" t="s">
        <v>18</v>
      </c>
      <c r="B14" s="2">
        <f>G5</f>
        <v>80000</v>
      </c>
      <c r="C14" s="7">
        <f>H5</f>
        <v>15000</v>
      </c>
      <c r="F14" s="6" t="s">
        <v>1</v>
      </c>
      <c r="G14" s="23">
        <f>1600000*G8</f>
        <v>960000</v>
      </c>
      <c r="H14" s="23">
        <f>1600000*H8</f>
        <v>640000</v>
      </c>
      <c r="I14" s="24">
        <f>SUM(G14+H14)</f>
        <v>1600000</v>
      </c>
    </row>
    <row r="15" spans="1:9" ht="15.75" thickBot="1" x14ac:dyDescent="0.3">
      <c r="A15" s="17" t="s">
        <v>19</v>
      </c>
      <c r="B15" s="30">
        <f>B13/B14</f>
        <v>25.75</v>
      </c>
      <c r="C15" s="31">
        <f>C13/C14</f>
        <v>136</v>
      </c>
      <c r="F15" s="6" t="s">
        <v>4</v>
      </c>
      <c r="G15" s="23">
        <f t="shared" ref="G15:H15" si="2">1600000*G9</f>
        <v>640000</v>
      </c>
      <c r="H15" s="23">
        <f t="shared" si="2"/>
        <v>960000</v>
      </c>
      <c r="I15" s="24">
        <f t="shared" ref="I15:I17" si="3">SUM(G15+H15)</f>
        <v>1600000</v>
      </c>
    </row>
    <row r="16" spans="1:9" x14ac:dyDescent="0.25">
      <c r="F16" s="6" t="s">
        <v>9</v>
      </c>
      <c r="G16" s="23">
        <f t="shared" ref="G16:H16" si="4">1600000*G10</f>
        <v>1280000</v>
      </c>
      <c r="H16" s="23">
        <f t="shared" si="4"/>
        <v>320000</v>
      </c>
      <c r="I16" s="24">
        <f t="shared" si="3"/>
        <v>1600000</v>
      </c>
    </row>
    <row r="17" spans="1:9" ht="15.75" thickBot="1" x14ac:dyDescent="0.3">
      <c r="A17" t="s">
        <v>20</v>
      </c>
      <c r="F17" s="17" t="s">
        <v>10</v>
      </c>
      <c r="G17" s="23">
        <f t="shared" ref="G17:H17" si="5">1600000*G11</f>
        <v>1347368.4210526315</v>
      </c>
      <c r="H17" s="23">
        <f t="shared" si="5"/>
        <v>252631.5789473684</v>
      </c>
      <c r="I17" s="24">
        <f t="shared" si="3"/>
        <v>1599999.9999999998</v>
      </c>
    </row>
    <row r="18" spans="1:9" x14ac:dyDescent="0.25">
      <c r="A18" s="28" t="s">
        <v>14</v>
      </c>
      <c r="B18" s="4" t="s">
        <v>2</v>
      </c>
      <c r="C18" s="5" t="s">
        <v>3</v>
      </c>
    </row>
    <row r="19" spans="1:9" x14ac:dyDescent="0.25">
      <c r="A19" s="6" t="s">
        <v>7</v>
      </c>
      <c r="B19" s="2">
        <f>B6</f>
        <v>1100000</v>
      </c>
      <c r="C19" s="7">
        <f>C6</f>
        <v>1400000</v>
      </c>
    </row>
    <row r="20" spans="1:9" x14ac:dyDescent="0.25">
      <c r="A20" s="6" t="s">
        <v>15</v>
      </c>
      <c r="B20" s="27">
        <f>G15</f>
        <v>640000</v>
      </c>
      <c r="C20" s="29">
        <f>H15</f>
        <v>960000</v>
      </c>
    </row>
    <row r="21" spans="1:9" x14ac:dyDescent="0.25">
      <c r="A21" s="6" t="s">
        <v>17</v>
      </c>
      <c r="B21" s="27">
        <f>B19+B20</f>
        <v>1740000</v>
      </c>
      <c r="C21" s="29">
        <f>C19+C20</f>
        <v>2360000</v>
      </c>
    </row>
    <row r="22" spans="1:9" x14ac:dyDescent="0.25">
      <c r="A22" s="6" t="s">
        <v>18</v>
      </c>
      <c r="B22" s="2">
        <f>G5</f>
        <v>80000</v>
      </c>
      <c r="C22" s="7">
        <f>H5</f>
        <v>15000</v>
      </c>
    </row>
    <row r="23" spans="1:9" ht="15.75" thickBot="1" x14ac:dyDescent="0.3">
      <c r="A23" s="17" t="s">
        <v>19</v>
      </c>
      <c r="B23" s="30">
        <f>B21/B22</f>
        <v>21.75</v>
      </c>
      <c r="C23" s="31">
        <f>C21/C22</f>
        <v>157.33333333333334</v>
      </c>
    </row>
    <row r="25" spans="1:9" ht="15.75" thickBot="1" x14ac:dyDescent="0.3">
      <c r="A25" t="s">
        <v>21</v>
      </c>
    </row>
    <row r="26" spans="1:9" x14ac:dyDescent="0.25">
      <c r="A26" s="28" t="s">
        <v>14</v>
      </c>
      <c r="B26" s="4" t="s">
        <v>2</v>
      </c>
      <c r="C26" s="5" t="s">
        <v>3</v>
      </c>
    </row>
    <row r="27" spans="1:9" x14ac:dyDescent="0.25">
      <c r="A27" s="6" t="s">
        <v>7</v>
      </c>
      <c r="B27" s="2">
        <f>B6</f>
        <v>1100000</v>
      </c>
      <c r="C27" s="7">
        <f>C6</f>
        <v>1400000</v>
      </c>
    </row>
    <row r="28" spans="1:9" x14ac:dyDescent="0.25">
      <c r="A28" s="6" t="s">
        <v>15</v>
      </c>
      <c r="B28" s="27">
        <f>G16</f>
        <v>1280000</v>
      </c>
      <c r="C28" s="29">
        <f>H16</f>
        <v>320000</v>
      </c>
    </row>
    <row r="29" spans="1:9" x14ac:dyDescent="0.25">
      <c r="A29" s="6" t="s">
        <v>17</v>
      </c>
      <c r="B29" s="27">
        <f>B27+B28</f>
        <v>2380000</v>
      </c>
      <c r="C29" s="29">
        <f>C27+C28</f>
        <v>1720000</v>
      </c>
    </row>
    <row r="30" spans="1:9" x14ac:dyDescent="0.25">
      <c r="A30" s="6" t="s">
        <v>18</v>
      </c>
      <c r="B30" s="2">
        <f>G5</f>
        <v>80000</v>
      </c>
      <c r="C30" s="7">
        <f>H5</f>
        <v>15000</v>
      </c>
    </row>
    <row r="31" spans="1:9" ht="15.75" thickBot="1" x14ac:dyDescent="0.3">
      <c r="A31" s="17" t="s">
        <v>19</v>
      </c>
      <c r="B31" s="30">
        <f>B29/B30</f>
        <v>29.75</v>
      </c>
      <c r="C31" s="31">
        <f>C29/C30</f>
        <v>114.66666666666667</v>
      </c>
    </row>
    <row r="33" spans="1:3" ht="15.75" thickBot="1" x14ac:dyDescent="0.3">
      <c r="A33" t="s">
        <v>22</v>
      </c>
    </row>
    <row r="34" spans="1:3" x14ac:dyDescent="0.25">
      <c r="A34" s="28" t="s">
        <v>14</v>
      </c>
      <c r="B34" s="4" t="s">
        <v>2</v>
      </c>
      <c r="C34" s="5" t="s">
        <v>3</v>
      </c>
    </row>
    <row r="35" spans="1:3" x14ac:dyDescent="0.25">
      <c r="A35" s="6" t="s">
        <v>7</v>
      </c>
      <c r="B35" s="2">
        <f>B6</f>
        <v>1100000</v>
      </c>
      <c r="C35" s="2">
        <f>C6</f>
        <v>1400000</v>
      </c>
    </row>
    <row r="36" spans="1:3" x14ac:dyDescent="0.25">
      <c r="A36" s="6" t="s">
        <v>15</v>
      </c>
      <c r="B36" s="27">
        <f>G17</f>
        <v>1347368.4210526315</v>
      </c>
      <c r="C36" s="27">
        <f>H17</f>
        <v>252631.5789473684</v>
      </c>
    </row>
    <row r="37" spans="1:3" x14ac:dyDescent="0.25">
      <c r="A37" s="6" t="s">
        <v>17</v>
      </c>
      <c r="B37" s="27">
        <f>B35+B36</f>
        <v>2447368.4210526315</v>
      </c>
      <c r="C37" s="29">
        <f>C35+C36</f>
        <v>1652631.5789473683</v>
      </c>
    </row>
    <row r="38" spans="1:3" x14ac:dyDescent="0.25">
      <c r="A38" s="6" t="s">
        <v>18</v>
      </c>
      <c r="B38" s="2">
        <f>G5</f>
        <v>80000</v>
      </c>
      <c r="C38" s="2">
        <f>H5</f>
        <v>15000</v>
      </c>
    </row>
    <row r="39" spans="1:3" ht="15.75" thickBot="1" x14ac:dyDescent="0.3">
      <c r="A39" s="17" t="s">
        <v>19</v>
      </c>
      <c r="B39" s="30">
        <f>B37/B38</f>
        <v>30.592105263157894</v>
      </c>
      <c r="C39" s="31">
        <f>C37/C38</f>
        <v>110.17543859649122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7B20-6D40-4DDD-BD7A-3975CE38121D}">
  <dimension ref="A1:J7"/>
  <sheetViews>
    <sheetView showGridLines="0" workbookViewId="0">
      <selection activeCell="J3" sqref="J3"/>
    </sheetView>
  </sheetViews>
  <sheetFormatPr defaultRowHeight="15" x14ac:dyDescent="0.25"/>
  <cols>
    <col min="1" max="1" width="16.28515625" customWidth="1"/>
    <col min="2" max="2" width="15.7109375" customWidth="1"/>
    <col min="3" max="3" width="11.85546875" customWidth="1"/>
    <col min="4" max="4" width="13.42578125" customWidth="1"/>
    <col min="5" max="5" width="14" customWidth="1"/>
    <col min="6" max="6" width="15.7109375" customWidth="1"/>
    <col min="7" max="7" width="13.28515625" customWidth="1"/>
    <col min="8" max="8" width="22.42578125" bestFit="1" customWidth="1"/>
    <col min="9" max="9" width="20.7109375" customWidth="1"/>
    <col min="10" max="10" width="29.140625" customWidth="1"/>
  </cols>
  <sheetData>
    <row r="1" spans="1:10" ht="15.75" thickBot="1" x14ac:dyDescent="0.3">
      <c r="A1" t="s">
        <v>14</v>
      </c>
    </row>
    <row r="2" spans="1:10" x14ac:dyDescent="0.25">
      <c r="A2" s="28" t="s">
        <v>23</v>
      </c>
      <c r="B2" s="4" t="s">
        <v>29</v>
      </c>
      <c r="C2" s="4" t="s">
        <v>30</v>
      </c>
      <c r="D2" s="4" t="s">
        <v>31</v>
      </c>
      <c r="E2" s="4" t="s">
        <v>0</v>
      </c>
      <c r="F2" s="4" t="s">
        <v>15</v>
      </c>
      <c r="G2" s="4" t="s">
        <v>17</v>
      </c>
      <c r="H2" s="4" t="s">
        <v>32</v>
      </c>
      <c r="I2" s="4" t="s">
        <v>33</v>
      </c>
      <c r="J2" s="5" t="s">
        <v>34</v>
      </c>
    </row>
    <row r="3" spans="1:10" x14ac:dyDescent="0.25">
      <c r="A3" s="6" t="s">
        <v>24</v>
      </c>
      <c r="B3" s="27">
        <v>12000</v>
      </c>
      <c r="C3" s="27">
        <v>900</v>
      </c>
      <c r="D3" s="27">
        <f>C3*7</f>
        <v>6300</v>
      </c>
      <c r="E3" s="27">
        <f>B3+D3</f>
        <v>18300</v>
      </c>
      <c r="F3" s="27">
        <f>C3*10</f>
        <v>9000</v>
      </c>
      <c r="G3" s="27">
        <f>E3+F3</f>
        <v>27300</v>
      </c>
      <c r="H3" s="27">
        <v>8000</v>
      </c>
      <c r="I3" s="27">
        <f>G3/H3</f>
        <v>3.4125000000000001</v>
      </c>
      <c r="J3" s="29">
        <f>I3*3</f>
        <v>10.237500000000001</v>
      </c>
    </row>
    <row r="4" spans="1:10" x14ac:dyDescent="0.25">
      <c r="A4" s="6" t="s">
        <v>25</v>
      </c>
      <c r="B4" s="27">
        <v>15000</v>
      </c>
      <c r="C4" s="27">
        <v>970</v>
      </c>
      <c r="D4" s="27">
        <f t="shared" ref="D4:D7" si="0">C4*7</f>
        <v>6790</v>
      </c>
      <c r="E4" s="27">
        <f t="shared" ref="E4:E7" si="1">B4+D4</f>
        <v>21790</v>
      </c>
      <c r="F4" s="27">
        <f t="shared" ref="F4:F7" si="2">C4*10</f>
        <v>9700</v>
      </c>
      <c r="G4" s="27">
        <f t="shared" ref="G4:G7" si="3">E4+F4</f>
        <v>31490</v>
      </c>
      <c r="H4" s="27">
        <v>6000</v>
      </c>
      <c r="I4" s="27">
        <f t="shared" ref="I4:I7" si="4">G4/H4</f>
        <v>5.2483333333333331</v>
      </c>
      <c r="J4" s="29">
        <f t="shared" ref="J4:J7" si="5">I4*3</f>
        <v>15.744999999999999</v>
      </c>
    </row>
    <row r="5" spans="1:10" x14ac:dyDescent="0.25">
      <c r="A5" s="6" t="s">
        <v>26</v>
      </c>
      <c r="B5" s="27">
        <v>28000</v>
      </c>
      <c r="C5" s="27">
        <v>1110</v>
      </c>
      <c r="D5" s="27">
        <f t="shared" si="0"/>
        <v>7770</v>
      </c>
      <c r="E5" s="27">
        <f t="shared" si="1"/>
        <v>35770</v>
      </c>
      <c r="F5" s="27">
        <f t="shared" si="2"/>
        <v>11100</v>
      </c>
      <c r="G5" s="27">
        <f t="shared" si="3"/>
        <v>46870</v>
      </c>
      <c r="H5" s="27">
        <v>9200</v>
      </c>
      <c r="I5" s="27">
        <f t="shared" si="4"/>
        <v>5.0945652173913043</v>
      </c>
      <c r="J5" s="29">
        <f t="shared" si="5"/>
        <v>15.283695652173913</v>
      </c>
    </row>
    <row r="6" spans="1:10" x14ac:dyDescent="0.25">
      <c r="A6" s="6" t="s">
        <v>27</v>
      </c>
      <c r="B6" s="27">
        <v>4000</v>
      </c>
      <c r="C6" s="27">
        <v>300</v>
      </c>
      <c r="D6" s="27">
        <f t="shared" si="0"/>
        <v>2100</v>
      </c>
      <c r="E6" s="27">
        <f t="shared" si="1"/>
        <v>6100</v>
      </c>
      <c r="F6" s="27">
        <f t="shared" si="2"/>
        <v>3000</v>
      </c>
      <c r="G6" s="27">
        <f t="shared" si="3"/>
        <v>9100</v>
      </c>
      <c r="H6" s="27">
        <v>1200</v>
      </c>
      <c r="I6" s="27">
        <f t="shared" si="4"/>
        <v>7.583333333333333</v>
      </c>
      <c r="J6" s="29">
        <f t="shared" si="5"/>
        <v>22.75</v>
      </c>
    </row>
    <row r="7" spans="1:10" ht="15.75" thickBot="1" x14ac:dyDescent="0.3">
      <c r="A7" s="17" t="s">
        <v>28</v>
      </c>
      <c r="B7" s="32">
        <v>89000</v>
      </c>
      <c r="C7" s="32">
        <v>5000</v>
      </c>
      <c r="D7" s="32">
        <f t="shared" si="0"/>
        <v>35000</v>
      </c>
      <c r="E7" s="32">
        <f t="shared" si="1"/>
        <v>124000</v>
      </c>
      <c r="F7" s="32">
        <f t="shared" si="2"/>
        <v>50000</v>
      </c>
      <c r="G7" s="32">
        <f t="shared" si="3"/>
        <v>174000</v>
      </c>
      <c r="H7" s="32">
        <v>1000</v>
      </c>
      <c r="I7" s="32">
        <f t="shared" si="4"/>
        <v>174</v>
      </c>
      <c r="J7" s="33">
        <f t="shared" si="5"/>
        <v>522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DCCB-48BB-4FB3-8EB5-0A05FD829276}">
  <dimension ref="A1:G33"/>
  <sheetViews>
    <sheetView showGridLines="0" workbookViewId="0">
      <selection activeCell="B1" sqref="B1"/>
    </sheetView>
  </sheetViews>
  <sheetFormatPr defaultRowHeight="15" x14ac:dyDescent="0.25"/>
  <cols>
    <col min="1" max="1" width="43" customWidth="1"/>
    <col min="2" max="2" width="18.5703125" customWidth="1"/>
    <col min="3" max="3" width="13.42578125" customWidth="1"/>
    <col min="4" max="4" width="9.85546875" bestFit="1" customWidth="1"/>
    <col min="7" max="7" width="9.85546875" bestFit="1" customWidth="1"/>
  </cols>
  <sheetData>
    <row r="1" spans="1:7" x14ac:dyDescent="0.25">
      <c r="A1" s="14" t="s">
        <v>35</v>
      </c>
      <c r="B1" s="16" t="s">
        <v>41</v>
      </c>
    </row>
    <row r="2" spans="1:7" x14ac:dyDescent="0.25">
      <c r="A2" s="6" t="s">
        <v>36</v>
      </c>
      <c r="B2" s="7">
        <v>500</v>
      </c>
    </row>
    <row r="3" spans="1:7" x14ac:dyDescent="0.25">
      <c r="A3" s="6" t="s">
        <v>37</v>
      </c>
      <c r="B3" s="29">
        <v>600000</v>
      </c>
    </row>
    <row r="4" spans="1:7" x14ac:dyDescent="0.25">
      <c r="A4" s="6" t="s">
        <v>38</v>
      </c>
      <c r="B4" s="29">
        <v>1300</v>
      </c>
    </row>
    <row r="5" spans="1:7" x14ac:dyDescent="0.25">
      <c r="A5" s="6" t="s">
        <v>39</v>
      </c>
      <c r="B5" s="29">
        <f>B3+B4*B2</f>
        <v>1250000</v>
      </c>
    </row>
    <row r="6" spans="1:7" ht="15.75" thickBot="1" x14ac:dyDescent="0.3">
      <c r="A6" s="17" t="s">
        <v>40</v>
      </c>
      <c r="B6" s="33">
        <f>B5/B2</f>
        <v>2500</v>
      </c>
    </row>
    <row r="7" spans="1:7" ht="15.75" thickBot="1" x14ac:dyDescent="0.3"/>
    <row r="8" spans="1:7" x14ac:dyDescent="0.25">
      <c r="A8" s="14" t="s">
        <v>42</v>
      </c>
      <c r="B8" s="16" t="s">
        <v>41</v>
      </c>
    </row>
    <row r="9" spans="1:7" x14ac:dyDescent="0.25">
      <c r="A9" s="6" t="s">
        <v>43</v>
      </c>
      <c r="B9" s="7">
        <v>580</v>
      </c>
    </row>
    <row r="10" spans="1:7" x14ac:dyDescent="0.25">
      <c r="A10" s="6" t="s">
        <v>40</v>
      </c>
      <c r="B10" s="29">
        <f>B6</f>
        <v>2500</v>
      </c>
    </row>
    <row r="11" spans="1:7" x14ac:dyDescent="0.25">
      <c r="A11" s="6" t="s">
        <v>44</v>
      </c>
      <c r="B11" s="29">
        <f>B9*B10</f>
        <v>1450000</v>
      </c>
      <c r="G11" s="26"/>
    </row>
    <row r="12" spans="1:7" x14ac:dyDescent="0.25">
      <c r="A12" s="6" t="s">
        <v>45</v>
      </c>
      <c r="B12" s="29">
        <v>1680000</v>
      </c>
    </row>
    <row r="13" spans="1:7" ht="15.75" thickBot="1" x14ac:dyDescent="0.3">
      <c r="A13" s="17" t="s">
        <v>46</v>
      </c>
      <c r="B13" s="33">
        <f>B12-B11</f>
        <v>230000</v>
      </c>
      <c r="C13" t="s">
        <v>47</v>
      </c>
    </row>
    <row r="14" spans="1:7" ht="15.75" thickBot="1" x14ac:dyDescent="0.3"/>
    <row r="15" spans="1:7" x14ac:dyDescent="0.25">
      <c r="A15" s="14" t="s">
        <v>48</v>
      </c>
      <c r="B15" s="16" t="s">
        <v>41</v>
      </c>
    </row>
    <row r="16" spans="1:7" x14ac:dyDescent="0.25">
      <c r="A16" s="6" t="s">
        <v>43</v>
      </c>
      <c r="B16" s="7">
        <v>580</v>
      </c>
    </row>
    <row r="17" spans="1:4" x14ac:dyDescent="0.25">
      <c r="A17" s="6" t="s">
        <v>37</v>
      </c>
      <c r="B17" s="29">
        <v>600000</v>
      </c>
    </row>
    <row r="18" spans="1:4" x14ac:dyDescent="0.25">
      <c r="A18" s="6" t="s">
        <v>38</v>
      </c>
      <c r="B18" s="29">
        <v>1300</v>
      </c>
    </row>
    <row r="19" spans="1:4" x14ac:dyDescent="0.25">
      <c r="A19" s="6" t="s">
        <v>51</v>
      </c>
      <c r="B19" s="29">
        <f>B17+B18*B16</f>
        <v>1354000</v>
      </c>
      <c r="D19" s="26"/>
    </row>
    <row r="20" spans="1:4" x14ac:dyDescent="0.25">
      <c r="A20" s="6" t="s">
        <v>54</v>
      </c>
      <c r="B20" s="29">
        <f>B19/B16</f>
        <v>2334.4827586206898</v>
      </c>
    </row>
    <row r="21" spans="1:4" x14ac:dyDescent="0.25">
      <c r="A21" s="34" t="s">
        <v>49</v>
      </c>
      <c r="B21" s="35">
        <v>2500</v>
      </c>
    </row>
    <row r="22" spans="1:4" x14ac:dyDescent="0.25">
      <c r="A22" s="34" t="s">
        <v>50</v>
      </c>
      <c r="B22" s="29">
        <f>B20-B21</f>
        <v>-165.51724137931024</v>
      </c>
    </row>
    <row r="23" spans="1:4" ht="15.75" thickBot="1" x14ac:dyDescent="0.3">
      <c r="A23" s="36" t="s">
        <v>48</v>
      </c>
      <c r="B23" s="33">
        <f>B22*B16</f>
        <v>-95999.999999999942</v>
      </c>
      <c r="C23" t="s">
        <v>52</v>
      </c>
    </row>
    <row r="24" spans="1:4" ht="15.75" thickBot="1" x14ac:dyDescent="0.3"/>
    <row r="25" spans="1:4" x14ac:dyDescent="0.25">
      <c r="A25" s="14" t="s">
        <v>53</v>
      </c>
      <c r="B25" s="16" t="s">
        <v>41</v>
      </c>
    </row>
    <row r="26" spans="1:4" x14ac:dyDescent="0.25">
      <c r="A26" s="6" t="s">
        <v>45</v>
      </c>
      <c r="B26" s="29">
        <v>1680000</v>
      </c>
    </row>
    <row r="27" spans="1:4" x14ac:dyDescent="0.25">
      <c r="A27" s="6" t="s">
        <v>55</v>
      </c>
      <c r="B27" s="29">
        <f>B19</f>
        <v>1354000</v>
      </c>
    </row>
    <row r="28" spans="1:4" ht="15.75" thickBot="1" x14ac:dyDescent="0.3">
      <c r="A28" s="17" t="s">
        <v>56</v>
      </c>
      <c r="B28" s="33">
        <f>B26-B27</f>
        <v>326000</v>
      </c>
      <c r="C28" t="s">
        <v>57</v>
      </c>
    </row>
    <row r="29" spans="1:4" ht="15.75" thickBot="1" x14ac:dyDescent="0.3"/>
    <row r="30" spans="1:4" x14ac:dyDescent="0.25">
      <c r="A30" s="14" t="s">
        <v>58</v>
      </c>
      <c r="B30" s="15" t="s">
        <v>41</v>
      </c>
      <c r="C30" s="16" t="s">
        <v>60</v>
      </c>
    </row>
    <row r="31" spans="1:4" x14ac:dyDescent="0.25">
      <c r="A31" s="6" t="s">
        <v>59</v>
      </c>
      <c r="B31" s="27">
        <v>96000</v>
      </c>
      <c r="C31" s="37" t="s">
        <v>61</v>
      </c>
    </row>
    <row r="32" spans="1:4" x14ac:dyDescent="0.25">
      <c r="A32" s="6" t="s">
        <v>56</v>
      </c>
      <c r="B32" s="27">
        <v>326000</v>
      </c>
      <c r="C32" s="37" t="s">
        <v>62</v>
      </c>
    </row>
    <row r="33" spans="1:3" ht="15.75" thickBot="1" x14ac:dyDescent="0.3">
      <c r="A33" s="17" t="s">
        <v>63</v>
      </c>
      <c r="B33" s="32">
        <f>B32-B31</f>
        <v>230000</v>
      </c>
      <c r="C33" s="38" t="s">
        <v>62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D514-DBA2-430A-8F11-6F798F820026}">
  <dimension ref="A1:C20"/>
  <sheetViews>
    <sheetView showGridLines="0" tabSelected="1" workbookViewId="0">
      <selection activeCell="A22" sqref="A22"/>
    </sheetView>
  </sheetViews>
  <sheetFormatPr defaultRowHeight="15" x14ac:dyDescent="0.25"/>
  <cols>
    <col min="1" max="1" width="22.5703125" customWidth="1"/>
    <col min="2" max="2" width="24" customWidth="1"/>
    <col min="3" max="3" width="22.85546875" customWidth="1"/>
    <col min="5" max="5" width="29" bestFit="1" customWidth="1"/>
    <col min="6" max="6" width="22.7109375" bestFit="1" customWidth="1"/>
    <col min="7" max="7" width="11" customWidth="1"/>
  </cols>
  <sheetData>
    <row r="1" spans="1:3" x14ac:dyDescent="0.25">
      <c r="A1" s="14" t="s">
        <v>71</v>
      </c>
      <c r="B1" s="15" t="s">
        <v>68</v>
      </c>
      <c r="C1" s="16" t="s">
        <v>70</v>
      </c>
    </row>
    <row r="2" spans="1:3" x14ac:dyDescent="0.25">
      <c r="A2" s="6" t="s">
        <v>64</v>
      </c>
      <c r="B2" s="2">
        <v>2500</v>
      </c>
      <c r="C2" s="39">
        <f>B2/$B$6</f>
        <v>0.16129032258064516</v>
      </c>
    </row>
    <row r="3" spans="1:3" x14ac:dyDescent="0.25">
      <c r="A3" s="6" t="s">
        <v>65</v>
      </c>
      <c r="B3" s="2">
        <v>1700</v>
      </c>
      <c r="C3" s="39">
        <f t="shared" ref="C3:C6" si="0">B3/$B$6</f>
        <v>0.10967741935483871</v>
      </c>
    </row>
    <row r="4" spans="1:3" x14ac:dyDescent="0.25">
      <c r="A4" s="6" t="s">
        <v>66</v>
      </c>
      <c r="B4" s="2">
        <v>6300</v>
      </c>
      <c r="C4" s="39">
        <f t="shared" si="0"/>
        <v>0.40645161290322579</v>
      </c>
    </row>
    <row r="5" spans="1:3" x14ac:dyDescent="0.25">
      <c r="A5" s="6" t="s">
        <v>67</v>
      </c>
      <c r="B5" s="2">
        <v>5000</v>
      </c>
      <c r="C5" s="39">
        <f t="shared" si="0"/>
        <v>0.32258064516129031</v>
      </c>
    </row>
    <row r="6" spans="1:3" ht="15.75" thickBot="1" x14ac:dyDescent="0.3">
      <c r="A6" s="8" t="s">
        <v>69</v>
      </c>
      <c r="B6" s="9">
        <f>SUM(B2:B5)</f>
        <v>15500</v>
      </c>
      <c r="C6" s="40">
        <f t="shared" si="0"/>
        <v>1</v>
      </c>
    </row>
    <row r="7" spans="1:3" ht="15.75" thickBot="1" x14ac:dyDescent="0.3"/>
    <row r="8" spans="1:3" x14ac:dyDescent="0.25">
      <c r="A8" s="14" t="s">
        <v>71</v>
      </c>
      <c r="B8" s="15" t="s">
        <v>72</v>
      </c>
      <c r="C8" s="16" t="s">
        <v>70</v>
      </c>
    </row>
    <row r="9" spans="1:3" x14ac:dyDescent="0.25">
      <c r="A9" s="6" t="s">
        <v>64</v>
      </c>
      <c r="B9" s="2">
        <v>1500</v>
      </c>
      <c r="C9" s="39">
        <f>B9/$B$13</f>
        <v>0.6</v>
      </c>
    </row>
    <row r="10" spans="1:3" x14ac:dyDescent="0.25">
      <c r="A10" s="6" t="s">
        <v>65</v>
      </c>
      <c r="B10" s="2">
        <v>600</v>
      </c>
      <c r="C10" s="39">
        <f>B10/$B$13</f>
        <v>0.24</v>
      </c>
    </row>
    <row r="11" spans="1:3" x14ac:dyDescent="0.25">
      <c r="A11" s="6" t="s">
        <v>66</v>
      </c>
      <c r="B11" s="2">
        <v>210</v>
      </c>
      <c r="C11" s="39">
        <f>B11/$B$13</f>
        <v>8.4000000000000005E-2</v>
      </c>
    </row>
    <row r="12" spans="1:3" x14ac:dyDescent="0.25">
      <c r="A12" s="6" t="s">
        <v>67</v>
      </c>
      <c r="B12" s="2">
        <v>190</v>
      </c>
      <c r="C12" s="39">
        <f>B12/$B$13</f>
        <v>7.5999999999999998E-2</v>
      </c>
    </row>
    <row r="13" spans="1:3" ht="15.75" thickBot="1" x14ac:dyDescent="0.3">
      <c r="A13" s="8" t="s">
        <v>69</v>
      </c>
      <c r="B13" s="9">
        <f>SUM(B9:B12)</f>
        <v>2500</v>
      </c>
      <c r="C13" s="40">
        <f>B13/$B$13</f>
        <v>1</v>
      </c>
    </row>
    <row r="14" spans="1:3" ht="15.75" thickBot="1" x14ac:dyDescent="0.3"/>
    <row r="15" spans="1:3" x14ac:dyDescent="0.25">
      <c r="A15" s="14" t="s">
        <v>71</v>
      </c>
      <c r="B15" s="15" t="s">
        <v>73</v>
      </c>
      <c r="C15" s="16" t="s">
        <v>74</v>
      </c>
    </row>
    <row r="16" spans="1:3" x14ac:dyDescent="0.25">
      <c r="A16" s="6" t="s">
        <v>64</v>
      </c>
      <c r="B16" s="19">
        <f>(C2+C9)/2</f>
        <v>0.38064516129032255</v>
      </c>
      <c r="C16" s="24">
        <f>12050000*B16</f>
        <v>4586774.1935483869</v>
      </c>
    </row>
    <row r="17" spans="1:3" x14ac:dyDescent="0.25">
      <c r="A17" s="6" t="s">
        <v>65</v>
      </c>
      <c r="B17" s="19">
        <f>(C3+C10)/2</f>
        <v>0.17483870967741935</v>
      </c>
      <c r="C17" s="24">
        <f t="shared" ref="C17:C19" si="1">12050000*B17</f>
        <v>2106806.4516129033</v>
      </c>
    </row>
    <row r="18" spans="1:3" x14ac:dyDescent="0.25">
      <c r="A18" s="6" t="s">
        <v>66</v>
      </c>
      <c r="B18" s="19">
        <f>(C4+C11)/2</f>
        <v>0.2452258064516129</v>
      </c>
      <c r="C18" s="24">
        <f t="shared" si="1"/>
        <v>2954970.9677419355</v>
      </c>
    </row>
    <row r="19" spans="1:3" x14ac:dyDescent="0.25">
      <c r="A19" s="6" t="s">
        <v>67</v>
      </c>
      <c r="B19" s="19">
        <f>(C5+C12)/2</f>
        <v>0.19929032258064516</v>
      </c>
      <c r="C19" s="24">
        <f t="shared" si="1"/>
        <v>2401448.3870967743</v>
      </c>
    </row>
    <row r="20" spans="1:3" ht="15.75" thickBot="1" x14ac:dyDescent="0.3">
      <c r="A20" s="8" t="s">
        <v>69</v>
      </c>
      <c r="B20" s="18">
        <f>SUM(B16:B19)</f>
        <v>0.99999999999999989</v>
      </c>
      <c r="C20" s="25">
        <f>SUM(C16:C19)</f>
        <v>12050000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Questão 4</vt:lpstr>
      <vt:lpstr>Questão 7</vt:lpstr>
      <vt:lpstr>Questão 8</vt:lpstr>
      <vt:lpstr>Questão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2020-10-02T10:14:34Z</dcterms:created>
  <dcterms:modified xsi:type="dcterms:W3CDTF">2020-10-02T12:05:15Z</dcterms:modified>
</cp:coreProperties>
</file>