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tulan\disciplinas\projeto mecânico\Aulas\"/>
    </mc:Choice>
  </mc:AlternateContent>
  <bookViews>
    <workbookView xWindow="240" yWindow="135" windowWidth="20115" windowHeight="7935" firstSheet="1" activeTab="8"/>
  </bookViews>
  <sheets>
    <sheet name="Estrutura (2)" sheetId="10" r:id="rId1"/>
    <sheet name="Estrutura" sheetId="4" r:id="rId2"/>
    <sheet name="Guias" sheetId="5" r:id="rId3"/>
    <sheet name="Trasmissão mecanica conversora" sheetId="6" r:id="rId4"/>
    <sheet name="Acionamento" sheetId="7" r:id="rId5"/>
    <sheet name="Fim de curso" sheetId="8" r:id="rId6"/>
    <sheet name="Eixo Árvore" sheetId="9" r:id="rId7"/>
    <sheet name="Resumo" sheetId="11" r:id="rId8"/>
    <sheet name="prelo" sheetId="12" r:id="rId9"/>
  </sheet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G21" i="4"/>
  <c r="G20" i="4"/>
  <c r="G19" i="4"/>
  <c r="G18" i="4"/>
  <c r="G17" i="4"/>
  <c r="G16" i="4"/>
  <c r="G15" i="4"/>
  <c r="G14" i="4"/>
  <c r="R10" i="12" l="1"/>
  <c r="R18" i="12" s="1"/>
  <c r="W16" i="12"/>
  <c r="B18" i="10" l="1"/>
  <c r="H21" i="10" l="1"/>
  <c r="A5" i="10" s="1"/>
  <c r="S21" i="6"/>
  <c r="S20" i="6"/>
  <c r="S19" i="6"/>
  <c r="S18" i="6"/>
  <c r="S17" i="6"/>
  <c r="S16" i="6"/>
  <c r="S15" i="6"/>
  <c r="S14" i="6"/>
  <c r="A7" i="10" l="1"/>
  <c r="A8" i="10"/>
  <c r="A4" i="10"/>
  <c r="A6" i="10"/>
  <c r="R22" i="6"/>
  <c r="Q21" i="5"/>
  <c r="O21" i="5"/>
  <c r="M21" i="5"/>
  <c r="K21" i="5"/>
  <c r="C22" i="5"/>
  <c r="C23" i="5" s="1"/>
  <c r="I21" i="5"/>
  <c r="Q14" i="6" l="1"/>
  <c r="Q15" i="6"/>
  <c r="Q16" i="6"/>
  <c r="Q17" i="6"/>
  <c r="Q18" i="6"/>
  <c r="Q19" i="6"/>
  <c r="Q20" i="6"/>
  <c r="Q21" i="6"/>
  <c r="C21" i="9"/>
  <c r="C22" i="9" s="1"/>
  <c r="O19" i="9"/>
  <c r="O20" i="9"/>
  <c r="M19" i="9"/>
  <c r="M20" i="9"/>
  <c r="K19" i="9"/>
  <c r="K20" i="9"/>
  <c r="I19" i="9"/>
  <c r="I20" i="9"/>
  <c r="O18" i="9"/>
  <c r="M18" i="9"/>
  <c r="K18" i="9"/>
  <c r="I18" i="9"/>
  <c r="O17" i="9"/>
  <c r="M17" i="9"/>
  <c r="K17" i="9"/>
  <c r="I17" i="9"/>
  <c r="O16" i="9"/>
  <c r="M16" i="9"/>
  <c r="K16" i="9"/>
  <c r="I16" i="9"/>
  <c r="O15" i="9"/>
  <c r="M15" i="9"/>
  <c r="K15" i="9"/>
  <c r="I15" i="9"/>
  <c r="O14" i="9"/>
  <c r="M14" i="9"/>
  <c r="K14" i="9"/>
  <c r="I14" i="9"/>
  <c r="C20" i="8"/>
  <c r="C21" i="8" s="1"/>
  <c r="O19" i="8"/>
  <c r="M19" i="8"/>
  <c r="K19" i="8"/>
  <c r="I19" i="8"/>
  <c r="O18" i="8"/>
  <c r="M18" i="8"/>
  <c r="K18" i="8"/>
  <c r="I18" i="8"/>
  <c r="O17" i="8"/>
  <c r="M17" i="8"/>
  <c r="K17" i="8"/>
  <c r="I17" i="8"/>
  <c r="O16" i="8"/>
  <c r="M16" i="8"/>
  <c r="K16" i="8"/>
  <c r="I16" i="8"/>
  <c r="O15" i="8"/>
  <c r="M15" i="8"/>
  <c r="K15" i="8"/>
  <c r="I15" i="8"/>
  <c r="O14" i="8"/>
  <c r="N20" i="8" s="1"/>
  <c r="M14" i="8"/>
  <c r="K14" i="8"/>
  <c r="I14" i="8"/>
  <c r="H20" i="8" s="1"/>
  <c r="C21" i="7"/>
  <c r="C22" i="7" s="1"/>
  <c r="O20" i="7"/>
  <c r="M20" i="7"/>
  <c r="K20" i="7"/>
  <c r="I20" i="7"/>
  <c r="O19" i="7"/>
  <c r="M19" i="7"/>
  <c r="K19" i="7"/>
  <c r="I19" i="7"/>
  <c r="O18" i="7"/>
  <c r="M18" i="7"/>
  <c r="K18" i="7"/>
  <c r="I18" i="7"/>
  <c r="O17" i="7"/>
  <c r="M17" i="7"/>
  <c r="K17" i="7"/>
  <c r="I17" i="7"/>
  <c r="O16" i="7"/>
  <c r="M16" i="7"/>
  <c r="K16" i="7"/>
  <c r="I16" i="7"/>
  <c r="O15" i="7"/>
  <c r="M15" i="7"/>
  <c r="K15" i="7"/>
  <c r="I15" i="7"/>
  <c r="O14" i="7"/>
  <c r="M14" i="7"/>
  <c r="K14" i="7"/>
  <c r="I14" i="7"/>
  <c r="H21" i="7" s="1"/>
  <c r="H22" i="7" s="1"/>
  <c r="C22" i="6"/>
  <c r="C23" i="6" s="1"/>
  <c r="R23" i="6" s="1"/>
  <c r="O21" i="6"/>
  <c r="M21" i="6"/>
  <c r="K21" i="6"/>
  <c r="I21" i="6"/>
  <c r="O20" i="6"/>
  <c r="M20" i="6"/>
  <c r="K20" i="6"/>
  <c r="I20" i="6"/>
  <c r="O19" i="6"/>
  <c r="M19" i="6"/>
  <c r="K19" i="6"/>
  <c r="I19" i="6"/>
  <c r="O18" i="6"/>
  <c r="M18" i="6"/>
  <c r="K18" i="6"/>
  <c r="I18" i="6"/>
  <c r="O17" i="6"/>
  <c r="M17" i="6"/>
  <c r="K17" i="6"/>
  <c r="I17" i="6"/>
  <c r="O16" i="6"/>
  <c r="M16" i="6"/>
  <c r="K16" i="6"/>
  <c r="I16" i="6"/>
  <c r="O15" i="6"/>
  <c r="M15" i="6"/>
  <c r="K15" i="6"/>
  <c r="I15" i="6"/>
  <c r="O14" i="6"/>
  <c r="M14" i="6"/>
  <c r="L22" i="6" s="1"/>
  <c r="K14" i="6"/>
  <c r="J22" i="6" s="1"/>
  <c r="I14" i="6"/>
  <c r="H22" i="6" s="1"/>
  <c r="H23" i="6" s="1"/>
  <c r="Q20" i="5"/>
  <c r="O20" i="5"/>
  <c r="M20" i="5"/>
  <c r="K20" i="5"/>
  <c r="I20" i="5"/>
  <c r="Q19" i="5"/>
  <c r="O19" i="5"/>
  <c r="M19" i="5"/>
  <c r="K19" i="5"/>
  <c r="I19" i="5"/>
  <c r="Q18" i="5"/>
  <c r="O18" i="5"/>
  <c r="M18" i="5"/>
  <c r="K18" i="5"/>
  <c r="I18" i="5"/>
  <c r="Q17" i="5"/>
  <c r="O17" i="5"/>
  <c r="M17" i="5"/>
  <c r="K17" i="5"/>
  <c r="I17" i="5"/>
  <c r="Q16" i="5"/>
  <c r="O16" i="5"/>
  <c r="M16" i="5"/>
  <c r="K16" i="5"/>
  <c r="I16" i="5"/>
  <c r="Q15" i="5"/>
  <c r="O15" i="5"/>
  <c r="M15" i="5"/>
  <c r="K15" i="5"/>
  <c r="I15" i="5"/>
  <c r="Q14" i="5"/>
  <c r="O14" i="5"/>
  <c r="M14" i="5"/>
  <c r="K14" i="5"/>
  <c r="I14" i="5"/>
  <c r="Q13" i="5"/>
  <c r="O13" i="5"/>
  <c r="M13" i="5"/>
  <c r="K13" i="5"/>
  <c r="I13" i="5"/>
  <c r="D22" i="4"/>
  <c r="R21" i="4"/>
  <c r="P21" i="4"/>
  <c r="N21" i="4"/>
  <c r="L21" i="4"/>
  <c r="J21" i="4"/>
  <c r="R20" i="4"/>
  <c r="P20" i="4"/>
  <c r="N20" i="4"/>
  <c r="L20" i="4"/>
  <c r="J20" i="4"/>
  <c r="R19" i="4"/>
  <c r="P19" i="4"/>
  <c r="N19" i="4"/>
  <c r="L19" i="4"/>
  <c r="J19" i="4"/>
  <c r="R18" i="4"/>
  <c r="P18" i="4"/>
  <c r="N18" i="4"/>
  <c r="L18" i="4"/>
  <c r="J18" i="4"/>
  <c r="R17" i="4"/>
  <c r="P17" i="4"/>
  <c r="N17" i="4"/>
  <c r="L17" i="4"/>
  <c r="J17" i="4"/>
  <c r="R16" i="4"/>
  <c r="P16" i="4"/>
  <c r="N16" i="4"/>
  <c r="L16" i="4"/>
  <c r="J16" i="4"/>
  <c r="R15" i="4"/>
  <c r="P15" i="4"/>
  <c r="N15" i="4"/>
  <c r="L15" i="4"/>
  <c r="J15" i="4"/>
  <c r="R14" i="4"/>
  <c r="P14" i="4"/>
  <c r="N14" i="4"/>
  <c r="L14" i="4"/>
  <c r="J14" i="4"/>
  <c r="P22" i="5" l="1"/>
  <c r="P23" i="5" s="1"/>
  <c r="N22" i="5"/>
  <c r="N23" i="5" s="1"/>
  <c r="J22" i="5"/>
  <c r="J23" i="5" s="1"/>
  <c r="L22" i="5"/>
  <c r="L23" i="5" s="1"/>
  <c r="H22" i="5"/>
  <c r="H23" i="5" s="1"/>
  <c r="J21" i="7"/>
  <c r="J22" i="7" s="1"/>
  <c r="L21" i="7"/>
  <c r="L22" i="7" s="1"/>
  <c r="L21" i="9"/>
  <c r="L22" i="9" s="1"/>
  <c r="O22" i="4"/>
  <c r="O23" i="4" s="1"/>
  <c r="I22" i="4"/>
  <c r="I23" i="4" s="1"/>
  <c r="P22" i="6"/>
  <c r="P23" i="6" s="1"/>
  <c r="H21" i="9"/>
  <c r="H22" i="9" s="1"/>
  <c r="J21" i="9"/>
  <c r="J22" i="9" s="1"/>
  <c r="N21" i="9"/>
  <c r="N22" i="9" s="1"/>
  <c r="L20" i="8"/>
  <c r="L21" i="8" s="1"/>
  <c r="J20" i="8"/>
  <c r="J21" i="8" s="1"/>
  <c r="H21" i="8"/>
  <c r="N21" i="8"/>
  <c r="N21" i="7"/>
  <c r="N22" i="7" s="1"/>
  <c r="N22" i="6"/>
  <c r="N23" i="6" s="1"/>
  <c r="L23" i="6"/>
  <c r="J23" i="6"/>
  <c r="Q22" i="4"/>
  <c r="Q23" i="4" s="1"/>
  <c r="K22" i="4"/>
  <c r="K23" i="4" s="1"/>
  <c r="M22" i="4"/>
  <c r="M23" i="4" s="1"/>
  <c r="G28" i="4" l="1"/>
  <c r="I25" i="6"/>
  <c r="I24" i="9"/>
  <c r="I23" i="8"/>
  <c r="I24" i="7"/>
  <c r="I25" i="5"/>
</calcChain>
</file>

<file path=xl/sharedStrings.xml><?xml version="1.0" encoding="utf-8"?>
<sst xmlns="http://schemas.openxmlformats.org/spreadsheetml/2006/main" count="714" uniqueCount="269">
  <si>
    <t>Seleção da Estrutura</t>
  </si>
  <si>
    <t xml:space="preserve">Sistema </t>
  </si>
  <si>
    <t>Estrutura</t>
  </si>
  <si>
    <t>Perfil de Aluminio Comercial</t>
  </si>
  <si>
    <t>Estrutura Soldada</t>
  </si>
  <si>
    <t>Estrutura parafusada</t>
  </si>
  <si>
    <t>Critérios de avaliação</t>
  </si>
  <si>
    <t>Número</t>
  </si>
  <si>
    <t>Critérios</t>
  </si>
  <si>
    <t>Custo</t>
  </si>
  <si>
    <t>Facilidade de Fabricação</t>
  </si>
  <si>
    <t>Rigidez estática e dinâmica</t>
  </si>
  <si>
    <t>Itens comerciais</t>
  </si>
  <si>
    <t>Capacidade de Carga</t>
  </si>
  <si>
    <t>Velocidade</t>
  </si>
  <si>
    <t>Total</t>
  </si>
  <si>
    <t>Matriz Decisão (Cálculo do valor global)</t>
  </si>
  <si>
    <t>Variantes (sistemas)</t>
  </si>
  <si>
    <t>1 (V1)</t>
  </si>
  <si>
    <t>v1</t>
  </si>
  <si>
    <t>WixV1</t>
  </si>
  <si>
    <t>Valor Global</t>
  </si>
  <si>
    <t>2 (V2)</t>
  </si>
  <si>
    <t>v2</t>
  </si>
  <si>
    <t>WixV2</t>
  </si>
  <si>
    <t>Fator de Importancia (Wi)</t>
  </si>
  <si>
    <t>v3</t>
  </si>
  <si>
    <t>WixV3</t>
  </si>
  <si>
    <t>4 (V4)</t>
  </si>
  <si>
    <t>v4</t>
  </si>
  <si>
    <t>WixV4</t>
  </si>
  <si>
    <t>v5</t>
  </si>
  <si>
    <t>WixV5</t>
  </si>
  <si>
    <t>v6</t>
  </si>
  <si>
    <t>WixV6</t>
  </si>
  <si>
    <t>3 (V3)</t>
  </si>
  <si>
    <t>5 (V5)</t>
  </si>
  <si>
    <t>6 (V6)</t>
  </si>
  <si>
    <t>Escala de nota</t>
  </si>
  <si>
    <t>ruim</t>
  </si>
  <si>
    <t>médio</t>
  </si>
  <si>
    <t>bom</t>
  </si>
  <si>
    <t>Pontuação Máxima</t>
  </si>
  <si>
    <t>Análise morfológica</t>
  </si>
  <si>
    <t>Variáveis</t>
  </si>
  <si>
    <t>Tipo de Base</t>
  </si>
  <si>
    <t>Acabamento</t>
  </si>
  <si>
    <t>Tipo de pé de apoio</t>
  </si>
  <si>
    <t>Postiço de aço</t>
  </si>
  <si>
    <t>Chapa de Aço</t>
  </si>
  <si>
    <t>Pintura</t>
  </si>
  <si>
    <t>Anodizado</t>
  </si>
  <si>
    <t>Borracha</t>
  </si>
  <si>
    <t>Chumbado</t>
  </si>
  <si>
    <t>Rígido</t>
  </si>
  <si>
    <t>Classes</t>
  </si>
  <si>
    <t>Maior:</t>
  </si>
  <si>
    <t>Guia em V de rolamento</t>
  </si>
  <si>
    <t>Guia Linear Cilíndrica</t>
  </si>
  <si>
    <t>Guia Linear de Rolamento</t>
  </si>
  <si>
    <t>Guia Hidrostática</t>
  </si>
  <si>
    <t>Guia Rabo de Andorinha</t>
  </si>
  <si>
    <t>Precisão</t>
  </si>
  <si>
    <t>Curso</t>
  </si>
  <si>
    <t>Guias</t>
  </si>
  <si>
    <t>Engrenagem/Cremalheira</t>
  </si>
  <si>
    <t>Correias Sincronizadas</t>
  </si>
  <si>
    <t>Fuso Rosca Trapezoidal</t>
  </si>
  <si>
    <t>Facilidade de Montagem</t>
  </si>
  <si>
    <t>Flange</t>
  </si>
  <si>
    <t>Motor de passo</t>
  </si>
  <si>
    <t>Motor com encoder rotativo</t>
  </si>
  <si>
    <t>Servo Motor</t>
  </si>
  <si>
    <t>Fixação na base</t>
  </si>
  <si>
    <t>Caixa</t>
  </si>
  <si>
    <t>Na estrutura</t>
  </si>
  <si>
    <t>Alumínio</t>
  </si>
  <si>
    <t>FoFo</t>
  </si>
  <si>
    <t>Sensor indutivo</t>
  </si>
  <si>
    <t>Senso Capacitivo</t>
  </si>
  <si>
    <t>Chave fim-de-curso mecânica</t>
  </si>
  <si>
    <t>mandril</t>
  </si>
  <si>
    <t>pinça</t>
  </si>
  <si>
    <t>Rosca Métrica</t>
  </si>
  <si>
    <t>Nylon</t>
  </si>
  <si>
    <t>Base FoFo</t>
  </si>
  <si>
    <t>Granito Sintético</t>
  </si>
  <si>
    <t>Estrutura Ferro Fundido</t>
  </si>
  <si>
    <t>Rigidez/Dimensão</t>
  </si>
  <si>
    <t>Rendimento</t>
  </si>
  <si>
    <t>fazer calc pra dimensionar (peso sobre o patim e torque devido ao motor)</t>
  </si>
  <si>
    <t>operação max de uma fresa de 6mm (um quarto de pol) usinando aço 1020</t>
  </si>
  <si>
    <t>Hidraúlico</t>
  </si>
  <si>
    <t>sistema comercial</t>
  </si>
  <si>
    <t>Motor de passo Linear</t>
  </si>
  <si>
    <t>Torque</t>
  </si>
  <si>
    <t>Correia polia sincronizada</t>
  </si>
  <si>
    <t>Acoplamento rígido torque</t>
  </si>
  <si>
    <t>Ajuste</t>
  </si>
  <si>
    <t>Cabeçote</t>
  </si>
  <si>
    <t>Rotação</t>
  </si>
  <si>
    <t>Ruído</t>
  </si>
  <si>
    <t>Sem</t>
  </si>
  <si>
    <t>Rolamento com lubricação por Spray</t>
  </si>
  <si>
    <t>Seleção da Cabeçote</t>
  </si>
  <si>
    <t>Valor Global Ponderado</t>
  </si>
  <si>
    <t>Variantes</t>
  </si>
  <si>
    <t>Variante (V1)</t>
  </si>
  <si>
    <t>Variante (V2)</t>
  </si>
  <si>
    <t>Variante (Vj)</t>
  </si>
  <si>
    <t>V11</t>
  </si>
  <si>
    <t>V21</t>
  </si>
  <si>
    <t>V31</t>
  </si>
  <si>
    <t>n</t>
  </si>
  <si>
    <t>Vn1</t>
  </si>
  <si>
    <t>W1</t>
  </si>
  <si>
    <t>W2</t>
  </si>
  <si>
    <t>W3</t>
  </si>
  <si>
    <t>Wn</t>
  </si>
  <si>
    <t>WixVn1</t>
  </si>
  <si>
    <t>WnxVn1</t>
  </si>
  <si>
    <t>Owv1</t>
  </si>
  <si>
    <t>O1</t>
  </si>
  <si>
    <t>Vn2</t>
  </si>
  <si>
    <t>WixVn2</t>
  </si>
  <si>
    <t>WnxVn2</t>
  </si>
  <si>
    <t>V12</t>
  </si>
  <si>
    <t>V22</t>
  </si>
  <si>
    <t>V32</t>
  </si>
  <si>
    <t>W1xV11</t>
  </si>
  <si>
    <t>W2xV21</t>
  </si>
  <si>
    <t>W3xV31</t>
  </si>
  <si>
    <t>W1xV12</t>
  </si>
  <si>
    <t>W2xV22</t>
  </si>
  <si>
    <t>W3xV32</t>
  </si>
  <si>
    <t>Owv2</t>
  </si>
  <si>
    <t>O2</t>
  </si>
  <si>
    <t>O3</t>
  </si>
  <si>
    <t>Owv3</t>
  </si>
  <si>
    <t>Vn3</t>
  </si>
  <si>
    <t>WixVn3</t>
  </si>
  <si>
    <t>W1xV13</t>
  </si>
  <si>
    <t>W2xV23</t>
  </si>
  <si>
    <t>W3xV33</t>
  </si>
  <si>
    <t>WnxVn3</t>
  </si>
  <si>
    <t>V13</t>
  </si>
  <si>
    <t>V23</t>
  </si>
  <si>
    <t>V33</t>
  </si>
  <si>
    <t>C1</t>
  </si>
  <si>
    <t>C2</t>
  </si>
  <si>
    <t>C3</t>
  </si>
  <si>
    <t>Cn</t>
  </si>
  <si>
    <t>Problema:</t>
  </si>
  <si>
    <t>V1</t>
  </si>
  <si>
    <t>V2</t>
  </si>
  <si>
    <t>V3</t>
  </si>
  <si>
    <t>Vn</t>
  </si>
  <si>
    <t>definição do problema</t>
  </si>
  <si>
    <t>V1C1</t>
  </si>
  <si>
    <t>V2C2</t>
  </si>
  <si>
    <t>V3C1</t>
  </si>
  <si>
    <t>V2C1</t>
  </si>
  <si>
    <t>VnC1</t>
  </si>
  <si>
    <t>V1C2</t>
  </si>
  <si>
    <t>V1C3</t>
  </si>
  <si>
    <t>V2C3</t>
  </si>
  <si>
    <t>V3C2</t>
  </si>
  <si>
    <t>V3C3</t>
  </si>
  <si>
    <t>VnC2</t>
  </si>
  <si>
    <t>VnC3</t>
  </si>
  <si>
    <t xml:space="preserve">Variante </t>
  </si>
  <si>
    <t>Sistema</t>
  </si>
  <si>
    <t>Número do Critério</t>
  </si>
  <si>
    <t>Tipo de material</t>
  </si>
  <si>
    <t>Aço SAE 1020</t>
  </si>
  <si>
    <t>Variante</t>
  </si>
  <si>
    <t>Rolamento de esfera e acionamento elétrico com escovas</t>
  </si>
  <si>
    <t>Rolamento Esferas e acionamento pneumático</t>
  </si>
  <si>
    <t>Mancais Precisão e acionamento elétrico sem escovas</t>
  </si>
  <si>
    <t>Parte</t>
  </si>
  <si>
    <t>Tipo</t>
  </si>
  <si>
    <t>Material</t>
  </si>
  <si>
    <t>Tipo de base</t>
  </si>
  <si>
    <t>Guia</t>
  </si>
  <si>
    <t>Movimentação Linear</t>
  </si>
  <si>
    <t>Motorização</t>
  </si>
  <si>
    <t>Material da Fixação</t>
  </si>
  <si>
    <t xml:space="preserve">Sensor de Fim-de-Curso </t>
  </si>
  <si>
    <t>Material de Fixação no carro</t>
  </si>
  <si>
    <t>Fixação da Ferramenta no Cabeçote</t>
  </si>
  <si>
    <t>Descrição</t>
  </si>
  <si>
    <t xml:space="preserve">Fuso de esferas E Rosca Métrica </t>
  </si>
  <si>
    <t>Método Utilizado</t>
  </si>
  <si>
    <t>Combinação de Variáveis</t>
  </si>
  <si>
    <t>Análise Morfológica</t>
  </si>
  <si>
    <t>-</t>
  </si>
  <si>
    <t>Acoplamento rígido para torque</t>
  </si>
  <si>
    <t>Solução Adotada</t>
  </si>
  <si>
    <t>Hidráulico</t>
  </si>
  <si>
    <t>Transmissão Eixo-Fuso</t>
  </si>
  <si>
    <t>Material da Transmissão</t>
  </si>
  <si>
    <t>Rolamento com lubrificação por Spray</t>
  </si>
  <si>
    <t>Resumo dos Resultados dos Métodos Aplicados para Seleção de Soluções do Projeto</t>
  </si>
  <si>
    <t>Outras Soluções consideradas</t>
  </si>
  <si>
    <t>Perfil de Alumínio Comercial</t>
  </si>
  <si>
    <t>alumínio</t>
  </si>
  <si>
    <t>aço inoxidável</t>
  </si>
  <si>
    <t>Pé de apoio</t>
  </si>
  <si>
    <t>Sensor óptico</t>
  </si>
  <si>
    <t>regular</t>
  </si>
  <si>
    <t>excelente</t>
  </si>
  <si>
    <t>Consideração correspondente</t>
  </si>
  <si>
    <t>Valor</t>
  </si>
  <si>
    <t>Escala de Nota/Fator de Importância</t>
  </si>
  <si>
    <t>Transmissão Mecânica Conversora</t>
  </si>
  <si>
    <t>péssimo</t>
  </si>
  <si>
    <t>Fator de Importância (Wi)</t>
  </si>
  <si>
    <t>Guia em V de Rolamento</t>
  </si>
  <si>
    <t>Fuso de Esferas Recirculantes</t>
  </si>
  <si>
    <t>Motor-de-passo</t>
  </si>
  <si>
    <t>Motor-de-passo Linear</t>
  </si>
  <si>
    <t>Servomotor</t>
  </si>
  <si>
    <t>Sensor fim-de-curso</t>
  </si>
  <si>
    <t>Rolamento de esferas e acionamento elétrico com escovas</t>
  </si>
  <si>
    <t>Rolamento esferas e acionamento pneumático</t>
  </si>
  <si>
    <t>Mancais de precisão e acionamento elétrico sem escovas</t>
  </si>
  <si>
    <t>Pinça</t>
  </si>
  <si>
    <t>Material da fixação</t>
  </si>
  <si>
    <t>Transmissão do eixo motor para o fuso</t>
  </si>
  <si>
    <t>Material da transmissão</t>
  </si>
  <si>
    <t>Material do  Mancal de Fixação no Carro</t>
  </si>
  <si>
    <t>Quantidade</t>
  </si>
  <si>
    <t>Preço Unitário</t>
  </si>
  <si>
    <t>Toltal</t>
  </si>
  <si>
    <t>Total Máquina</t>
  </si>
  <si>
    <t>50Kg</t>
  </si>
  <si>
    <t>Atuador</t>
  </si>
  <si>
    <t>Arquitetura</t>
  </si>
  <si>
    <t>Tipo "C"</t>
  </si>
  <si>
    <t>Tetraédrica</t>
  </si>
  <si>
    <t xml:space="preserve">Tipo Ponte </t>
  </si>
  <si>
    <t>Aço inoxidável</t>
  </si>
  <si>
    <t>Componente</t>
  </si>
  <si>
    <t>Preço Unitário (R$)</t>
  </si>
  <si>
    <t>Total (R$)</t>
  </si>
  <si>
    <t>Conjunto trilho patim 20mm x 620mm</t>
  </si>
  <si>
    <t>2 un</t>
  </si>
  <si>
    <t>Conjunto trilho-patim 15mm x 250mm</t>
  </si>
  <si>
    <t>Conjunto trilho-patim 15mm x 440mm</t>
  </si>
  <si>
    <t>Motor de passo NEMA 32 1,8N.m 3A</t>
  </si>
  <si>
    <t>4 un</t>
  </si>
  <si>
    <t>Fuso de esferas recirculantes com castanha  700mm</t>
  </si>
  <si>
    <t>Fuso de rosca métrica com porca 550mm</t>
  </si>
  <si>
    <t>1 un</t>
  </si>
  <si>
    <t>Fuso de rosca métrica com porca 300mm</t>
  </si>
  <si>
    <t>Driver 3eixos para motor de passo até 3A</t>
  </si>
  <si>
    <t>Spindle Bosch</t>
  </si>
  <si>
    <t>50 Kg</t>
  </si>
  <si>
    <t>Sensor Óptico</t>
  </si>
  <si>
    <t>3 un</t>
  </si>
  <si>
    <r>
      <t> </t>
    </r>
    <r>
      <rPr>
        <sz val="10"/>
        <color theme="1"/>
        <rFont val="Calibri"/>
        <family val="2"/>
        <scheme val="minor"/>
      </rPr>
      <t>Preço errado</t>
    </r>
  </si>
  <si>
    <t>Fuso de rosca métrica com porca 700mm</t>
  </si>
  <si>
    <t>Itens em Geral</t>
  </si>
  <si>
    <r>
      <rPr>
        <b/>
        <sz val="11"/>
        <color theme="1"/>
        <rFont val="Calibri"/>
        <family val="2"/>
        <scheme val="minor"/>
      </rPr>
      <t>Função:</t>
    </r>
    <r>
      <rPr>
        <sz val="11"/>
        <color theme="1"/>
        <rFont val="Calibri"/>
        <family val="2"/>
        <scheme val="minor"/>
      </rPr>
      <t xml:space="preserve"> Seleção da Estrutura</t>
    </r>
  </si>
  <si>
    <t>Função: Guias lineares</t>
  </si>
  <si>
    <t>função: movimentação Linear</t>
  </si>
  <si>
    <t>Função: acionamento (motorização)</t>
  </si>
  <si>
    <t>Função: Sensor fim-de-curso e zeramento</t>
  </si>
  <si>
    <t>Função: Cabeçote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</si>
</sst>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0" borderId="0" xfId="0" applyNumberFormat="1"/>
    <xf numFmtId="0" fontId="0" fillId="7" borderId="1" xfId="0" applyFill="1" applyBorder="1" applyAlignment="1">
      <alignment horizontal="center" vertical="center"/>
    </xf>
    <xf numFmtId="0" fontId="1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8" fontId="7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4" fontId="6" fillId="0" borderId="36" xfId="1" applyFont="1" applyBorder="1" applyAlignment="1">
      <alignment horizontal="center" vertical="center" wrapText="1"/>
    </xf>
    <xf numFmtId="44" fontId="7" fillId="0" borderId="36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horizontal="center" vertical="center"/>
    </xf>
    <xf numFmtId="164" fontId="0" fillId="8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164" fontId="0" fillId="8" borderId="2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4" fontId="6" fillId="0" borderId="37" xfId="1" applyFont="1" applyBorder="1" applyAlignment="1">
      <alignment horizontal="center" vertical="center" wrapText="1"/>
    </xf>
    <xf numFmtId="44" fontId="6" fillId="0" borderId="35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5" zoomScaleNormal="85" workbookViewId="0">
      <selection activeCell="D10" sqref="D10:L19"/>
    </sheetView>
  </sheetViews>
  <sheetFormatPr defaultRowHeight="15" x14ac:dyDescent="0.25"/>
  <cols>
    <col min="2" max="2" width="8.42578125" bestFit="1" customWidth="1"/>
    <col min="3" max="3" width="27" bestFit="1" customWidth="1"/>
    <col min="4" max="4" width="8.28515625" bestFit="1" customWidth="1"/>
    <col min="5" max="5" width="8.5703125" bestFit="1" customWidth="1"/>
    <col min="6" max="6" width="24" bestFit="1" customWidth="1"/>
    <col min="7" max="7" width="6.7109375" bestFit="1" customWidth="1"/>
    <col min="8" max="8" width="12" bestFit="1" customWidth="1"/>
    <col min="9" max="9" width="4.42578125" bestFit="1" customWidth="1"/>
    <col min="10" max="10" width="15.42578125" customWidth="1"/>
    <col min="11" max="11" width="4.42578125" bestFit="1" customWidth="1"/>
    <col min="12" max="12" width="14.28515625" customWidth="1"/>
    <col min="13" max="13" width="3" bestFit="1" customWidth="1"/>
    <col min="14" max="14" width="10.140625" bestFit="1" customWidth="1"/>
    <col min="15" max="17" width="7.140625" customWidth="1"/>
    <col min="18" max="18" width="18.85546875" bestFit="1" customWidth="1"/>
    <col min="19" max="19" width="13.7109375" bestFit="1" customWidth="1"/>
    <col min="20" max="20" width="12.85546875" bestFit="1" customWidth="1"/>
    <col min="21" max="21" width="13.7109375" bestFit="1" customWidth="1"/>
  </cols>
  <sheetData>
    <row r="1" spans="1:17" x14ac:dyDescent="0.25">
      <c r="B1" s="149" t="s">
        <v>0</v>
      </c>
      <c r="C1" s="149"/>
    </row>
    <row r="3" spans="1:17" x14ac:dyDescent="0.25">
      <c r="B3" s="18" t="s">
        <v>1</v>
      </c>
      <c r="C3" s="18" t="s">
        <v>2</v>
      </c>
    </row>
    <row r="4" spans="1:17" x14ac:dyDescent="0.25">
      <c r="A4" s="17" t="e">
        <f>IF(G19=H21,1,0)</f>
        <v>#NUM!</v>
      </c>
      <c r="B4" s="7">
        <v>1</v>
      </c>
      <c r="C4" s="7" t="s">
        <v>3</v>
      </c>
    </row>
    <row r="5" spans="1:17" x14ac:dyDescent="0.25">
      <c r="A5" s="17" t="e">
        <f>IF(I19=$H$21,1,0)</f>
        <v>#NUM!</v>
      </c>
      <c r="B5" s="7">
        <v>2</v>
      </c>
      <c r="C5" s="7" t="s">
        <v>86</v>
      </c>
    </row>
    <row r="6" spans="1:17" x14ac:dyDescent="0.25">
      <c r="A6" s="17" t="e">
        <f>IF(K19=$H$21,1,0)</f>
        <v>#NUM!</v>
      </c>
      <c r="B6" s="7">
        <v>3</v>
      </c>
      <c r="C6" s="7" t="s">
        <v>87</v>
      </c>
    </row>
    <row r="7" spans="1:17" x14ac:dyDescent="0.25">
      <c r="A7" s="17" t="e">
        <f>IF(#REF!=$H$21,1,0)</f>
        <v>#REF!</v>
      </c>
      <c r="B7" s="7">
        <v>4</v>
      </c>
      <c r="C7" s="7" t="s">
        <v>4</v>
      </c>
    </row>
    <row r="8" spans="1:17" x14ac:dyDescent="0.25">
      <c r="A8" s="17" t="e">
        <f>IF(#REF!=$H$21,1,0)</f>
        <v>#REF!</v>
      </c>
      <c r="B8" s="7">
        <v>5</v>
      </c>
      <c r="C8" s="7" t="s">
        <v>5</v>
      </c>
    </row>
    <row r="9" spans="1:17" x14ac:dyDescent="0.25">
      <c r="B9" s="18"/>
      <c r="G9" s="21"/>
      <c r="H9" s="21"/>
      <c r="I9" s="21"/>
      <c r="J9" s="21"/>
      <c r="K9" s="21"/>
      <c r="L9" s="21"/>
      <c r="N9" s="150" t="s">
        <v>43</v>
      </c>
      <c r="O9" s="150"/>
      <c r="P9" s="150"/>
      <c r="Q9" s="150"/>
    </row>
    <row r="10" spans="1:17" x14ac:dyDescent="0.25">
      <c r="D10" s="150" t="s">
        <v>16</v>
      </c>
      <c r="E10" s="150"/>
      <c r="F10" s="150"/>
      <c r="G10" s="150"/>
      <c r="H10" s="150"/>
      <c r="I10" s="150"/>
      <c r="J10" s="150"/>
      <c r="K10" s="150"/>
      <c r="L10" s="150"/>
      <c r="N10" s="9" t="s">
        <v>152</v>
      </c>
      <c r="O10" s="150" t="s">
        <v>157</v>
      </c>
      <c r="P10" s="150"/>
      <c r="Q10" s="150"/>
    </row>
    <row r="11" spans="1:17" x14ac:dyDescent="0.25">
      <c r="D11" s="150" t="s">
        <v>6</v>
      </c>
      <c r="E11" s="150"/>
      <c r="F11" s="150"/>
      <c r="G11" s="152" t="s">
        <v>106</v>
      </c>
      <c r="H11" s="153"/>
      <c r="I11" s="153"/>
      <c r="J11" s="153"/>
      <c r="K11" s="153"/>
      <c r="L11" s="154"/>
      <c r="N11" s="150" t="s">
        <v>44</v>
      </c>
      <c r="O11" s="150" t="s">
        <v>55</v>
      </c>
      <c r="P11" s="150"/>
      <c r="Q11" s="150"/>
    </row>
    <row r="12" spans="1:17" x14ac:dyDescent="0.25">
      <c r="D12" s="150"/>
      <c r="E12" s="150"/>
      <c r="F12" s="150"/>
      <c r="G12" s="151" t="s">
        <v>107</v>
      </c>
      <c r="H12" s="151"/>
      <c r="I12" s="150" t="s">
        <v>108</v>
      </c>
      <c r="J12" s="150"/>
      <c r="K12" s="151" t="s">
        <v>109</v>
      </c>
      <c r="L12" s="151"/>
      <c r="N12" s="150"/>
      <c r="O12" s="19" t="s">
        <v>148</v>
      </c>
      <c r="P12" s="19" t="s">
        <v>149</v>
      </c>
      <c r="Q12" s="19" t="s">
        <v>151</v>
      </c>
    </row>
    <row r="13" spans="1:17" x14ac:dyDescent="0.25">
      <c r="D13" s="19" t="s">
        <v>7</v>
      </c>
      <c r="E13" s="19" t="s">
        <v>8</v>
      </c>
      <c r="F13" s="19" t="s">
        <v>216</v>
      </c>
      <c r="G13" s="22" t="s">
        <v>114</v>
      </c>
      <c r="H13" s="22" t="s">
        <v>119</v>
      </c>
      <c r="I13" s="22" t="s">
        <v>123</v>
      </c>
      <c r="J13" s="22" t="s">
        <v>124</v>
      </c>
      <c r="K13" s="22" t="s">
        <v>139</v>
      </c>
      <c r="L13" s="22" t="s">
        <v>140</v>
      </c>
      <c r="N13" s="19" t="s">
        <v>153</v>
      </c>
      <c r="O13" s="16" t="s">
        <v>158</v>
      </c>
      <c r="P13" s="16" t="s">
        <v>163</v>
      </c>
      <c r="Q13" s="16" t="s">
        <v>164</v>
      </c>
    </row>
    <row r="14" spans="1:17" x14ac:dyDescent="0.25">
      <c r="D14" s="19">
        <v>1</v>
      </c>
      <c r="E14" s="19" t="s">
        <v>148</v>
      </c>
      <c r="F14" s="19" t="s">
        <v>115</v>
      </c>
      <c r="G14" s="19" t="s">
        <v>110</v>
      </c>
      <c r="H14" s="19" t="s">
        <v>129</v>
      </c>
      <c r="I14" s="19" t="s">
        <v>126</v>
      </c>
      <c r="J14" s="19" t="s">
        <v>132</v>
      </c>
      <c r="K14" s="19" t="s">
        <v>145</v>
      </c>
      <c r="L14" s="19" t="s">
        <v>141</v>
      </c>
      <c r="N14" s="19" t="s">
        <v>154</v>
      </c>
      <c r="O14" s="23" t="s">
        <v>161</v>
      </c>
      <c r="P14" s="23" t="s">
        <v>159</v>
      </c>
      <c r="Q14" s="23" t="s">
        <v>165</v>
      </c>
    </row>
    <row r="15" spans="1:17" x14ac:dyDescent="0.25">
      <c r="D15" s="19">
        <v>2</v>
      </c>
      <c r="E15" s="19" t="s">
        <v>149</v>
      </c>
      <c r="F15" s="19" t="s">
        <v>116</v>
      </c>
      <c r="G15" s="19" t="s">
        <v>111</v>
      </c>
      <c r="H15" s="19" t="s">
        <v>130</v>
      </c>
      <c r="I15" s="19" t="s">
        <v>127</v>
      </c>
      <c r="J15" s="19" t="s">
        <v>133</v>
      </c>
      <c r="K15" s="19" t="s">
        <v>146</v>
      </c>
      <c r="L15" s="19" t="s">
        <v>142</v>
      </c>
      <c r="N15" s="19" t="s">
        <v>155</v>
      </c>
      <c r="O15" s="23" t="s">
        <v>160</v>
      </c>
      <c r="P15" s="23" t="s">
        <v>166</v>
      </c>
      <c r="Q15" s="23" t="s">
        <v>167</v>
      </c>
    </row>
    <row r="16" spans="1:17" x14ac:dyDescent="0.25">
      <c r="D16" s="19">
        <v>3</v>
      </c>
      <c r="E16" s="19" t="s">
        <v>150</v>
      </c>
      <c r="F16" s="19" t="s">
        <v>117</v>
      </c>
      <c r="G16" s="19" t="s">
        <v>112</v>
      </c>
      <c r="H16" s="19" t="s">
        <v>131</v>
      </c>
      <c r="I16" s="19" t="s">
        <v>128</v>
      </c>
      <c r="J16" s="19" t="s">
        <v>134</v>
      </c>
      <c r="K16" s="19" t="s">
        <v>147</v>
      </c>
      <c r="L16" s="19" t="s">
        <v>143</v>
      </c>
      <c r="N16" s="19" t="s">
        <v>156</v>
      </c>
      <c r="O16" s="16" t="s">
        <v>162</v>
      </c>
      <c r="P16" s="16" t="s">
        <v>168</v>
      </c>
      <c r="Q16" s="16" t="s">
        <v>169</v>
      </c>
    </row>
    <row r="17" spans="1:12" x14ac:dyDescent="0.25">
      <c r="D17" s="19" t="s">
        <v>113</v>
      </c>
      <c r="E17" s="19" t="s">
        <v>151</v>
      </c>
      <c r="F17" s="19" t="s">
        <v>118</v>
      </c>
      <c r="G17" s="19" t="s">
        <v>114</v>
      </c>
      <c r="H17" s="19" t="s">
        <v>120</v>
      </c>
      <c r="I17" s="19" t="s">
        <v>123</v>
      </c>
      <c r="J17" s="19" t="s">
        <v>125</v>
      </c>
      <c r="K17" s="19" t="s">
        <v>139</v>
      </c>
      <c r="L17" s="19" t="s">
        <v>144</v>
      </c>
    </row>
    <row r="18" spans="1:12" x14ac:dyDescent="0.25">
      <c r="A18" s="18" t="s">
        <v>15</v>
      </c>
      <c r="B18" s="18">
        <f>SUM(F14:F17)</f>
        <v>0</v>
      </c>
      <c r="F18" s="19" t="s">
        <v>21</v>
      </c>
      <c r="G18" s="150" t="s">
        <v>121</v>
      </c>
      <c r="H18" s="150"/>
      <c r="I18" s="150" t="s">
        <v>135</v>
      </c>
      <c r="J18" s="150"/>
      <c r="K18" s="150" t="s">
        <v>138</v>
      </c>
      <c r="L18" s="150"/>
    </row>
    <row r="19" spans="1:12" x14ac:dyDescent="0.25">
      <c r="A19" s="19" t="s">
        <v>42</v>
      </c>
      <c r="B19" s="19">
        <v>130</v>
      </c>
      <c r="F19" s="19" t="s">
        <v>105</v>
      </c>
      <c r="G19" s="155" t="s">
        <v>122</v>
      </c>
      <c r="H19" s="155"/>
      <c r="I19" s="155" t="s">
        <v>136</v>
      </c>
      <c r="J19" s="155"/>
      <c r="K19" s="155" t="s">
        <v>137</v>
      </c>
      <c r="L19" s="155"/>
    </row>
    <row r="21" spans="1:12" x14ac:dyDescent="0.25">
      <c r="G21" s="4" t="s">
        <v>56</v>
      </c>
      <c r="H21" s="4" t="e">
        <f>LARGE(G19:L19,1)</f>
        <v>#NUM!</v>
      </c>
    </row>
    <row r="22" spans="1:12" x14ac:dyDescent="0.25">
      <c r="B22" s="18"/>
    </row>
    <row r="26" spans="1:12" x14ac:dyDescent="0.25">
      <c r="B26" s="149" t="s">
        <v>38</v>
      </c>
      <c r="C26" s="149"/>
    </row>
    <row r="28" spans="1:12" x14ac:dyDescent="0.25">
      <c r="B28" s="19">
        <v>1</v>
      </c>
      <c r="C28" s="11" t="s">
        <v>39</v>
      </c>
    </row>
    <row r="29" spans="1:12" x14ac:dyDescent="0.25">
      <c r="B29" s="19">
        <v>2</v>
      </c>
      <c r="C29" s="10"/>
    </row>
    <row r="30" spans="1:12" x14ac:dyDescent="0.25">
      <c r="B30" s="19">
        <v>3</v>
      </c>
      <c r="C30" s="3" t="s">
        <v>40</v>
      </c>
    </row>
    <row r="31" spans="1:12" x14ac:dyDescent="0.25">
      <c r="B31" s="19">
        <v>4</v>
      </c>
      <c r="C31" s="13"/>
    </row>
    <row r="32" spans="1:12" x14ac:dyDescent="0.25">
      <c r="B32" s="19">
        <v>5</v>
      </c>
      <c r="C32" s="12" t="s">
        <v>41</v>
      </c>
    </row>
  </sheetData>
  <mergeCells count="18">
    <mergeCell ref="B26:C26"/>
    <mergeCell ref="K12:L12"/>
    <mergeCell ref="G18:H18"/>
    <mergeCell ref="I18:J18"/>
    <mergeCell ref="K18:L18"/>
    <mergeCell ref="D11:F12"/>
    <mergeCell ref="G19:H19"/>
    <mergeCell ref="I19:J19"/>
    <mergeCell ref="K19:L19"/>
    <mergeCell ref="B1:C1"/>
    <mergeCell ref="N9:Q9"/>
    <mergeCell ref="N11:N12"/>
    <mergeCell ref="O11:Q11"/>
    <mergeCell ref="G12:H12"/>
    <mergeCell ref="I12:J12"/>
    <mergeCell ref="D10:L10"/>
    <mergeCell ref="G11:L11"/>
    <mergeCell ref="O10:Q10"/>
  </mergeCells>
  <conditionalFormatting sqref="G19:L19">
    <cfRule type="cellIs" dxfId="4" priority="2" operator="equal">
      <formula>$H$21</formula>
    </cfRule>
  </conditionalFormatting>
  <conditionalFormatting sqref="B8:C8">
    <cfRule type="expression" dxfId="3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colBreaks count="2" manualBreakCount="2">
    <brk id="5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>
      <selection activeCell="T8" sqref="T8:W20"/>
    </sheetView>
  </sheetViews>
  <sheetFormatPr defaultRowHeight="15" x14ac:dyDescent="0.25"/>
  <cols>
    <col min="2" max="2" width="9" bestFit="1" customWidth="1"/>
    <col min="3" max="3" width="27" bestFit="1" customWidth="1"/>
    <col min="4" max="4" width="16" bestFit="1" customWidth="1"/>
    <col min="5" max="5" width="3.85546875" customWidth="1"/>
    <col min="6" max="6" width="10.5703125" customWidth="1"/>
    <col min="7" max="7" width="25.140625" bestFit="1" customWidth="1"/>
    <col min="8" max="8" width="11.42578125" customWidth="1"/>
    <col min="9" max="10" width="6.7109375" bestFit="1" customWidth="1"/>
    <col min="11" max="11" width="3" bestFit="1" customWidth="1"/>
    <col min="12" max="12" width="6.7109375" bestFit="1" customWidth="1"/>
    <col min="13" max="13" width="3" bestFit="1" customWidth="1"/>
    <col min="14" max="14" width="6.7109375" bestFit="1" customWidth="1"/>
    <col min="15" max="15" width="3" bestFit="1" customWidth="1"/>
    <col min="16" max="16" width="6.7109375" bestFit="1" customWidth="1"/>
    <col min="17" max="17" width="3" bestFit="1" customWidth="1"/>
    <col min="18" max="18" width="6.7109375" bestFit="1" customWidth="1"/>
    <col min="19" max="19" width="3" bestFit="1" customWidth="1"/>
    <col min="20" max="20" width="22.7109375" bestFit="1" customWidth="1"/>
    <col min="21" max="21" width="13.7109375" bestFit="1" customWidth="1"/>
    <col min="22" max="22" width="12.85546875" bestFit="1" customWidth="1"/>
    <col min="23" max="23" width="13.7109375" bestFit="1" customWidth="1"/>
  </cols>
  <sheetData>
    <row r="1" spans="1:23" x14ac:dyDescent="0.25">
      <c r="B1" s="149" t="s">
        <v>263</v>
      </c>
      <c r="C1" s="149"/>
    </row>
    <row r="2" spans="1:23" ht="15.75" thickBot="1" x14ac:dyDescent="0.3"/>
    <row r="3" spans="1:23" x14ac:dyDescent="0.25">
      <c r="B3" s="34" t="s">
        <v>170</v>
      </c>
      <c r="C3" s="35" t="s">
        <v>171</v>
      </c>
    </row>
    <row r="4" spans="1:23" x14ac:dyDescent="0.25">
      <c r="A4" s="17"/>
      <c r="B4" s="36">
        <v>1</v>
      </c>
      <c r="C4" s="37" t="s">
        <v>204</v>
      </c>
    </row>
    <row r="5" spans="1:23" x14ac:dyDescent="0.25">
      <c r="A5" s="17"/>
      <c r="B5" s="36">
        <v>2</v>
      </c>
      <c r="C5" s="37" t="s">
        <v>86</v>
      </c>
    </row>
    <row r="6" spans="1:23" x14ac:dyDescent="0.25">
      <c r="A6" s="17"/>
      <c r="B6" s="36">
        <v>3</v>
      </c>
      <c r="C6" s="37" t="s">
        <v>87</v>
      </c>
    </row>
    <row r="7" spans="1:23" x14ac:dyDescent="0.25">
      <c r="A7" s="17"/>
      <c r="B7" s="36">
        <v>4</v>
      </c>
      <c r="C7" s="37" t="s">
        <v>4</v>
      </c>
    </row>
    <row r="8" spans="1:23" ht="15.75" thickBot="1" x14ac:dyDescent="0.3">
      <c r="A8" s="17"/>
      <c r="B8" s="38">
        <v>5</v>
      </c>
      <c r="C8" s="39" t="s">
        <v>5</v>
      </c>
    </row>
    <row r="9" spans="1:23" x14ac:dyDescent="0.25">
      <c r="B9" s="33"/>
      <c r="F9" s="150" t="s">
        <v>16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2" t="s">
        <v>43</v>
      </c>
      <c r="U9" s="153"/>
      <c r="V9" s="153"/>
      <c r="W9" s="154"/>
    </row>
    <row r="10" spans="1:23" ht="15.75" thickBot="1" x14ac:dyDescent="0.3"/>
    <row r="11" spans="1:23" ht="15.75" thickBot="1" x14ac:dyDescent="0.3">
      <c r="B11" s="149" t="s">
        <v>6</v>
      </c>
      <c r="C11" s="149"/>
      <c r="D11" s="149"/>
      <c r="F11" s="156" t="s">
        <v>172</v>
      </c>
      <c r="G11" s="181" t="s">
        <v>8</v>
      </c>
      <c r="H11" s="165" t="s">
        <v>216</v>
      </c>
      <c r="I11" s="158" t="s">
        <v>17</v>
      </c>
      <c r="J11" s="159"/>
      <c r="K11" s="159"/>
      <c r="L11" s="159"/>
      <c r="M11" s="159"/>
      <c r="N11" s="159"/>
      <c r="O11" s="159"/>
      <c r="P11" s="159"/>
      <c r="Q11" s="160"/>
      <c r="R11" s="161"/>
      <c r="T11" s="150" t="s">
        <v>44</v>
      </c>
      <c r="U11" s="150" t="s">
        <v>55</v>
      </c>
      <c r="V11" s="150"/>
      <c r="W11" s="150"/>
    </row>
    <row r="12" spans="1:23" ht="15.75" thickBot="1" x14ac:dyDescent="0.3">
      <c r="F12" s="157"/>
      <c r="G12" s="182"/>
      <c r="H12" s="166"/>
      <c r="I12" s="162" t="s">
        <v>18</v>
      </c>
      <c r="J12" s="151"/>
      <c r="K12" s="150" t="s">
        <v>22</v>
      </c>
      <c r="L12" s="150"/>
      <c r="M12" s="150" t="s">
        <v>35</v>
      </c>
      <c r="N12" s="150"/>
      <c r="O12" s="150" t="s">
        <v>28</v>
      </c>
      <c r="P12" s="152"/>
      <c r="Q12" s="163" t="s">
        <v>36</v>
      </c>
      <c r="R12" s="164"/>
      <c r="T12" s="150"/>
      <c r="U12" s="131">
        <v>1</v>
      </c>
      <c r="V12" s="2">
        <v>2</v>
      </c>
      <c r="W12" s="2">
        <v>3</v>
      </c>
    </row>
    <row r="13" spans="1:23" ht="21" customHeight="1" x14ac:dyDescent="0.25">
      <c r="B13" s="40" t="s">
        <v>172</v>
      </c>
      <c r="C13" s="41" t="s">
        <v>8</v>
      </c>
      <c r="D13" s="42" t="s">
        <v>216</v>
      </c>
      <c r="F13" s="157"/>
      <c r="G13" s="182"/>
      <c r="H13" s="166"/>
      <c r="I13" s="125" t="s">
        <v>19</v>
      </c>
      <c r="J13" s="121" t="s">
        <v>20</v>
      </c>
      <c r="K13" s="121" t="s">
        <v>23</v>
      </c>
      <c r="L13" s="121" t="s">
        <v>24</v>
      </c>
      <c r="M13" s="121" t="s">
        <v>26</v>
      </c>
      <c r="N13" s="121" t="s">
        <v>27</v>
      </c>
      <c r="O13" s="121" t="s">
        <v>29</v>
      </c>
      <c r="P13" s="122" t="s">
        <v>30</v>
      </c>
      <c r="Q13" s="128" t="s">
        <v>31</v>
      </c>
      <c r="R13" s="129" t="s">
        <v>32</v>
      </c>
      <c r="T13" s="118" t="s">
        <v>237</v>
      </c>
      <c r="U13" s="132" t="s">
        <v>240</v>
      </c>
      <c r="V13" s="119" t="s">
        <v>238</v>
      </c>
      <c r="W13" s="104" t="s">
        <v>239</v>
      </c>
    </row>
    <row r="14" spans="1:23" x14ac:dyDescent="0.25">
      <c r="B14" s="43">
        <v>1</v>
      </c>
      <c r="C14" s="30" t="s">
        <v>9</v>
      </c>
      <c r="D14" s="44">
        <v>5</v>
      </c>
      <c r="F14" s="125">
        <v>1</v>
      </c>
      <c r="G14" s="120" t="str">
        <f t="shared" ref="G14:H21" si="0">C14</f>
        <v>Custo</v>
      </c>
      <c r="H14" s="44">
        <f t="shared" si="0"/>
        <v>5</v>
      </c>
      <c r="I14" s="125">
        <v>3</v>
      </c>
      <c r="J14" s="121">
        <f t="shared" ref="J14:J21" si="1">I14*D14</f>
        <v>15</v>
      </c>
      <c r="K14" s="121">
        <v>5</v>
      </c>
      <c r="L14" s="121">
        <f t="shared" ref="L14:L21" si="2">K14*$D14</f>
        <v>25</v>
      </c>
      <c r="M14" s="121">
        <v>2</v>
      </c>
      <c r="N14" s="121">
        <f t="shared" ref="N14:N21" si="3">M14*$D14</f>
        <v>10</v>
      </c>
      <c r="O14" s="121">
        <v>2</v>
      </c>
      <c r="P14" s="122">
        <f t="shared" ref="P14:P21" si="4">O14*$D14</f>
        <v>10</v>
      </c>
      <c r="Q14" s="128">
        <v>3</v>
      </c>
      <c r="R14" s="129">
        <f t="shared" ref="R14:R21" si="5">Q14*$D14</f>
        <v>15</v>
      </c>
      <c r="T14" s="118" t="s">
        <v>173</v>
      </c>
      <c r="U14" s="133" t="s">
        <v>174</v>
      </c>
      <c r="V14" s="119" t="s">
        <v>205</v>
      </c>
      <c r="W14" s="9" t="s">
        <v>206</v>
      </c>
    </row>
    <row r="15" spans="1:23" x14ac:dyDescent="0.25">
      <c r="B15" s="43">
        <v>2</v>
      </c>
      <c r="C15" s="30" t="s">
        <v>68</v>
      </c>
      <c r="D15" s="44">
        <v>4</v>
      </c>
      <c r="F15" s="125">
        <v>2</v>
      </c>
      <c r="G15" s="120" t="str">
        <f t="shared" si="0"/>
        <v>Facilidade de Montagem</v>
      </c>
      <c r="H15" s="44">
        <f t="shared" si="0"/>
        <v>4</v>
      </c>
      <c r="I15" s="125">
        <v>5</v>
      </c>
      <c r="J15" s="121">
        <f t="shared" si="1"/>
        <v>20</v>
      </c>
      <c r="K15" s="121">
        <v>5</v>
      </c>
      <c r="L15" s="121">
        <f t="shared" si="2"/>
        <v>20</v>
      </c>
      <c r="M15" s="121">
        <v>5</v>
      </c>
      <c r="N15" s="121">
        <f t="shared" si="3"/>
        <v>20</v>
      </c>
      <c r="O15" s="121">
        <v>4</v>
      </c>
      <c r="P15" s="122">
        <f t="shared" si="4"/>
        <v>16</v>
      </c>
      <c r="Q15" s="128">
        <v>5</v>
      </c>
      <c r="R15" s="129">
        <f t="shared" si="5"/>
        <v>20</v>
      </c>
      <c r="T15" s="118" t="s">
        <v>45</v>
      </c>
      <c r="U15" s="134" t="s">
        <v>85</v>
      </c>
      <c r="V15" s="130" t="s">
        <v>49</v>
      </c>
      <c r="W15" s="2" t="s">
        <v>48</v>
      </c>
    </row>
    <row r="16" spans="1:23" x14ac:dyDescent="0.25">
      <c r="B16" s="43">
        <v>3</v>
      </c>
      <c r="C16" s="30" t="s">
        <v>10</v>
      </c>
      <c r="D16" s="44">
        <v>4</v>
      </c>
      <c r="F16" s="125">
        <v>3</v>
      </c>
      <c r="G16" s="120" t="str">
        <f t="shared" si="0"/>
        <v>Facilidade de Fabricação</v>
      </c>
      <c r="H16" s="44">
        <f t="shared" si="0"/>
        <v>4</v>
      </c>
      <c r="I16" s="125">
        <v>5</v>
      </c>
      <c r="J16" s="121">
        <f t="shared" si="1"/>
        <v>20</v>
      </c>
      <c r="K16" s="121">
        <v>5</v>
      </c>
      <c r="L16" s="121">
        <f t="shared" si="2"/>
        <v>20</v>
      </c>
      <c r="M16" s="121">
        <v>3</v>
      </c>
      <c r="N16" s="121">
        <f t="shared" si="3"/>
        <v>12</v>
      </c>
      <c r="O16" s="121">
        <v>2</v>
      </c>
      <c r="P16" s="122">
        <f t="shared" si="4"/>
        <v>8</v>
      </c>
      <c r="Q16" s="128">
        <v>2</v>
      </c>
      <c r="R16" s="129">
        <f t="shared" si="5"/>
        <v>8</v>
      </c>
      <c r="T16" s="118" t="s">
        <v>46</v>
      </c>
      <c r="U16" s="134" t="s">
        <v>50</v>
      </c>
      <c r="V16" s="130" t="s">
        <v>102</v>
      </c>
      <c r="W16" s="2" t="s">
        <v>51</v>
      </c>
    </row>
    <row r="17" spans="2:23" ht="15.75" thickBot="1" x14ac:dyDescent="0.3">
      <c r="B17" s="43">
        <v>4</v>
      </c>
      <c r="C17" s="30" t="s">
        <v>11</v>
      </c>
      <c r="D17" s="44">
        <v>3</v>
      </c>
      <c r="F17" s="125">
        <v>4</v>
      </c>
      <c r="G17" s="120" t="str">
        <f t="shared" si="0"/>
        <v>Rigidez estática e dinâmica</v>
      </c>
      <c r="H17" s="44">
        <f t="shared" si="0"/>
        <v>3</v>
      </c>
      <c r="I17" s="125">
        <v>2</v>
      </c>
      <c r="J17" s="121">
        <f t="shared" si="1"/>
        <v>6</v>
      </c>
      <c r="K17" s="121">
        <v>1</v>
      </c>
      <c r="L17" s="121">
        <f t="shared" si="2"/>
        <v>3</v>
      </c>
      <c r="M17" s="121">
        <v>4</v>
      </c>
      <c r="N17" s="121">
        <f t="shared" si="3"/>
        <v>12</v>
      </c>
      <c r="O17" s="121">
        <v>5</v>
      </c>
      <c r="P17" s="122">
        <f t="shared" si="4"/>
        <v>15</v>
      </c>
      <c r="Q17" s="128">
        <v>5</v>
      </c>
      <c r="R17" s="129">
        <f t="shared" si="5"/>
        <v>15</v>
      </c>
      <c r="T17" s="118" t="s">
        <v>47</v>
      </c>
      <c r="U17" s="135" t="s">
        <v>52</v>
      </c>
      <c r="V17" s="119" t="s">
        <v>53</v>
      </c>
      <c r="W17" s="2" t="s">
        <v>54</v>
      </c>
    </row>
    <row r="18" spans="2:23" x14ac:dyDescent="0.25">
      <c r="B18" s="43">
        <v>5</v>
      </c>
      <c r="C18" s="30" t="s">
        <v>12</v>
      </c>
      <c r="D18" s="44">
        <v>4</v>
      </c>
      <c r="F18" s="125">
        <v>5</v>
      </c>
      <c r="G18" s="120" t="str">
        <f t="shared" si="0"/>
        <v>Itens comerciais</v>
      </c>
      <c r="H18" s="44">
        <f t="shared" si="0"/>
        <v>4</v>
      </c>
      <c r="I18" s="125">
        <v>5</v>
      </c>
      <c r="J18" s="121">
        <f t="shared" si="1"/>
        <v>20</v>
      </c>
      <c r="K18" s="121">
        <v>5</v>
      </c>
      <c r="L18" s="121">
        <f t="shared" si="2"/>
        <v>20</v>
      </c>
      <c r="M18" s="121">
        <v>3</v>
      </c>
      <c r="N18" s="121">
        <f t="shared" si="3"/>
        <v>12</v>
      </c>
      <c r="O18" s="121">
        <v>4</v>
      </c>
      <c r="P18" s="122">
        <f t="shared" si="4"/>
        <v>16</v>
      </c>
      <c r="Q18" s="128">
        <v>4</v>
      </c>
      <c r="R18" s="129">
        <f t="shared" si="5"/>
        <v>16</v>
      </c>
    </row>
    <row r="19" spans="2:23" x14ac:dyDescent="0.25">
      <c r="B19" s="43">
        <v>6</v>
      </c>
      <c r="C19" s="30" t="s">
        <v>62</v>
      </c>
      <c r="D19" s="44">
        <v>4</v>
      </c>
      <c r="F19" s="125">
        <v>6</v>
      </c>
      <c r="G19" s="120" t="str">
        <f t="shared" si="0"/>
        <v>Precisão</v>
      </c>
      <c r="H19" s="44">
        <f t="shared" si="0"/>
        <v>4</v>
      </c>
      <c r="I19" s="125">
        <v>2</v>
      </c>
      <c r="J19" s="121">
        <f t="shared" si="1"/>
        <v>8</v>
      </c>
      <c r="K19" s="121">
        <v>3</v>
      </c>
      <c r="L19" s="121">
        <f t="shared" si="2"/>
        <v>12</v>
      </c>
      <c r="M19" s="121">
        <v>5</v>
      </c>
      <c r="N19" s="121">
        <f t="shared" si="3"/>
        <v>20</v>
      </c>
      <c r="O19" s="121">
        <v>5</v>
      </c>
      <c r="P19" s="122">
        <f t="shared" si="4"/>
        <v>20</v>
      </c>
      <c r="Q19" s="128">
        <v>4</v>
      </c>
      <c r="R19" s="129">
        <f t="shared" si="5"/>
        <v>16</v>
      </c>
    </row>
    <row r="20" spans="2:23" x14ac:dyDescent="0.25">
      <c r="B20" s="43">
        <v>7</v>
      </c>
      <c r="C20" s="30" t="s">
        <v>13</v>
      </c>
      <c r="D20" s="44">
        <v>3</v>
      </c>
      <c r="F20" s="125">
        <v>7</v>
      </c>
      <c r="G20" s="120" t="str">
        <f t="shared" si="0"/>
        <v>Capacidade de Carga</v>
      </c>
      <c r="H20" s="44">
        <f t="shared" si="0"/>
        <v>3</v>
      </c>
      <c r="I20" s="125">
        <v>2</v>
      </c>
      <c r="J20" s="121">
        <f t="shared" si="1"/>
        <v>6</v>
      </c>
      <c r="K20" s="121">
        <v>1</v>
      </c>
      <c r="L20" s="121">
        <f t="shared" si="2"/>
        <v>3</v>
      </c>
      <c r="M20" s="121">
        <v>4</v>
      </c>
      <c r="N20" s="121">
        <f t="shared" si="3"/>
        <v>12</v>
      </c>
      <c r="O20" s="121">
        <v>5</v>
      </c>
      <c r="P20" s="122">
        <f t="shared" si="4"/>
        <v>15</v>
      </c>
      <c r="Q20" s="128">
        <v>5</v>
      </c>
      <c r="R20" s="129">
        <f t="shared" si="5"/>
        <v>15</v>
      </c>
    </row>
    <row r="21" spans="2:23" ht="15.75" thickBot="1" x14ac:dyDescent="0.3">
      <c r="B21" s="45">
        <v>8</v>
      </c>
      <c r="C21" s="46" t="s">
        <v>14</v>
      </c>
      <c r="D21" s="47">
        <v>2</v>
      </c>
      <c r="F21" s="125">
        <v>8</v>
      </c>
      <c r="G21" s="120" t="str">
        <f t="shared" si="0"/>
        <v>Velocidade</v>
      </c>
      <c r="H21" s="44">
        <f t="shared" si="0"/>
        <v>2</v>
      </c>
      <c r="I21" s="125">
        <v>4</v>
      </c>
      <c r="J21" s="121">
        <f t="shared" si="1"/>
        <v>8</v>
      </c>
      <c r="K21" s="121">
        <v>3</v>
      </c>
      <c r="L21" s="121">
        <f t="shared" si="2"/>
        <v>6</v>
      </c>
      <c r="M21" s="121">
        <v>4</v>
      </c>
      <c r="N21" s="121">
        <f t="shared" si="3"/>
        <v>8</v>
      </c>
      <c r="O21" s="121">
        <v>4</v>
      </c>
      <c r="P21" s="122">
        <f t="shared" si="4"/>
        <v>8</v>
      </c>
      <c r="Q21" s="128">
        <v>3</v>
      </c>
      <c r="R21" s="129">
        <f t="shared" si="5"/>
        <v>6</v>
      </c>
    </row>
    <row r="22" spans="2:23" x14ac:dyDescent="0.25">
      <c r="B22" s="6"/>
      <c r="C22" s="33" t="s">
        <v>15</v>
      </c>
      <c r="D22" s="33">
        <f>SUM(D14:D21)</f>
        <v>29</v>
      </c>
      <c r="F22" s="178" t="s">
        <v>21</v>
      </c>
      <c r="G22" s="179"/>
      <c r="H22" s="180"/>
      <c r="I22" s="172">
        <f>SUM(J14:J21)</f>
        <v>103</v>
      </c>
      <c r="J22" s="150"/>
      <c r="K22" s="150">
        <f>SUM(L14:L21)</f>
        <v>109</v>
      </c>
      <c r="L22" s="150"/>
      <c r="M22" s="150">
        <f>SUM(N14:N21)</f>
        <v>106</v>
      </c>
      <c r="N22" s="150"/>
      <c r="O22" s="150">
        <f>SUM(P14:P21)</f>
        <v>108</v>
      </c>
      <c r="P22" s="152"/>
      <c r="Q22" s="173">
        <f>SUM(R14:R21)</f>
        <v>111</v>
      </c>
      <c r="R22" s="174"/>
    </row>
    <row r="23" spans="2:23" ht="15.75" thickBot="1" x14ac:dyDescent="0.3">
      <c r="C23" s="2" t="s">
        <v>42</v>
      </c>
      <c r="D23" s="2">
        <v>145</v>
      </c>
      <c r="F23" s="175" t="s">
        <v>105</v>
      </c>
      <c r="G23" s="176"/>
      <c r="H23" s="177"/>
      <c r="I23" s="167">
        <f>I22/D23</f>
        <v>0.71034482758620687</v>
      </c>
      <c r="J23" s="168"/>
      <c r="K23" s="168">
        <f>K22/$D$23</f>
        <v>0.75172413793103443</v>
      </c>
      <c r="L23" s="168"/>
      <c r="M23" s="168">
        <f>M22/$D$23</f>
        <v>0.73103448275862071</v>
      </c>
      <c r="N23" s="168"/>
      <c r="O23" s="168">
        <f t="shared" ref="O23" si="6">O22/$D$23</f>
        <v>0.7448275862068966</v>
      </c>
      <c r="P23" s="169"/>
      <c r="Q23" s="170">
        <f t="shared" ref="Q23" si="7">Q22/$D$23</f>
        <v>0.76551724137931032</v>
      </c>
      <c r="R23" s="171"/>
    </row>
    <row r="25" spans="2:23" x14ac:dyDescent="0.25">
      <c r="I25" s="4" t="s">
        <v>56</v>
      </c>
    </row>
    <row r="26" spans="2:23" x14ac:dyDescent="0.25">
      <c r="B26" s="149" t="s">
        <v>38</v>
      </c>
      <c r="C26" s="149"/>
    </row>
    <row r="28" spans="2:23" x14ac:dyDescent="0.25">
      <c r="B28" s="2">
        <v>1</v>
      </c>
      <c r="C28" s="11" t="s">
        <v>39</v>
      </c>
      <c r="G28" s="4">
        <f>LARGE(I23:R23,1)</f>
        <v>0.76551724137931032</v>
      </c>
    </row>
    <row r="29" spans="2:23" x14ac:dyDescent="0.25">
      <c r="B29" s="2">
        <v>2</v>
      </c>
      <c r="C29" s="10"/>
    </row>
    <row r="30" spans="2:23" x14ac:dyDescent="0.25">
      <c r="B30" s="2">
        <v>3</v>
      </c>
      <c r="C30" s="3" t="s">
        <v>40</v>
      </c>
    </row>
    <row r="31" spans="2:23" x14ac:dyDescent="0.25">
      <c r="B31" s="2">
        <v>4</v>
      </c>
      <c r="C31" s="13"/>
    </row>
    <row r="32" spans="2:23" x14ac:dyDescent="0.25">
      <c r="B32" s="2">
        <v>5</v>
      </c>
      <c r="C32" s="12" t="s">
        <v>41</v>
      </c>
    </row>
  </sheetData>
  <mergeCells count="28">
    <mergeCell ref="F23:H23"/>
    <mergeCell ref="F22:H22"/>
    <mergeCell ref="B26:C26"/>
    <mergeCell ref="U11:W11"/>
    <mergeCell ref="T11:T12"/>
    <mergeCell ref="B11:D11"/>
    <mergeCell ref="G11:G13"/>
    <mergeCell ref="T9:W9"/>
    <mergeCell ref="I23:J23"/>
    <mergeCell ref="K23:L23"/>
    <mergeCell ref="M23:N23"/>
    <mergeCell ref="O23:P23"/>
    <mergeCell ref="Q23:R23"/>
    <mergeCell ref="I22:J22"/>
    <mergeCell ref="K22:L22"/>
    <mergeCell ref="M22:N22"/>
    <mergeCell ref="O22:P22"/>
    <mergeCell ref="Q22:R22"/>
    <mergeCell ref="B1:C1"/>
    <mergeCell ref="F9:R9"/>
    <mergeCell ref="F11:F13"/>
    <mergeCell ref="I11:R11"/>
    <mergeCell ref="I12:J12"/>
    <mergeCell ref="K12:L12"/>
    <mergeCell ref="M12:N12"/>
    <mergeCell ref="O12:P12"/>
    <mergeCell ref="Q12:R12"/>
    <mergeCell ref="H11:H13"/>
  </mergeCells>
  <conditionalFormatting sqref="B8:C8">
    <cfRule type="expression" dxfId="2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colBreaks count="2" manualBreakCount="2">
    <brk id="5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E3" sqref="E3"/>
    </sheetView>
  </sheetViews>
  <sheetFormatPr defaultRowHeight="15" x14ac:dyDescent="0.25"/>
  <cols>
    <col min="1" max="1" width="8.5703125" bestFit="1" customWidth="1"/>
    <col min="2" max="2" width="27" bestFit="1" customWidth="1"/>
    <col min="3" max="3" width="24" bestFit="1" customWidth="1"/>
    <col min="4" max="4" width="3.85546875" customWidth="1"/>
    <col min="5" max="5" width="9" customWidth="1"/>
    <col min="6" max="6" width="23.140625" bestFit="1" customWidth="1"/>
    <col min="7" max="7" width="12.28515625" customWidth="1"/>
    <col min="8" max="8" width="3" bestFit="1" customWidth="1"/>
    <col min="9" max="9" width="8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6.7109375" bestFit="1" customWidth="1"/>
    <col min="18" max="18" width="3" bestFit="1" customWidth="1"/>
    <col min="19" max="19" width="67.7109375" bestFit="1" customWidth="1"/>
    <col min="20" max="20" width="13.7109375" bestFit="1" customWidth="1"/>
    <col min="21" max="21" width="12.85546875" bestFit="1" customWidth="1"/>
    <col min="22" max="22" width="13.7109375" bestFit="1" customWidth="1"/>
    <col min="23" max="23" width="67.7109375" bestFit="1" customWidth="1"/>
  </cols>
  <sheetData>
    <row r="1" spans="1:19" x14ac:dyDescent="0.25">
      <c r="A1" s="149" t="s">
        <v>264</v>
      </c>
      <c r="B1" s="149"/>
    </row>
    <row r="2" spans="1:19" ht="15.75" thickBot="1" x14ac:dyDescent="0.3"/>
    <row r="3" spans="1:19" x14ac:dyDescent="0.25">
      <c r="A3" s="48" t="s">
        <v>175</v>
      </c>
      <c r="B3" s="49" t="s">
        <v>64</v>
      </c>
    </row>
    <row r="4" spans="1:19" x14ac:dyDescent="0.25">
      <c r="A4" s="50">
        <v>1</v>
      </c>
      <c r="B4" s="51" t="s">
        <v>217</v>
      </c>
      <c r="C4" s="15"/>
    </row>
    <row r="5" spans="1:19" x14ac:dyDescent="0.25">
      <c r="A5" s="50">
        <v>2</v>
      </c>
      <c r="B5" s="51" t="s">
        <v>58</v>
      </c>
      <c r="C5" s="15"/>
    </row>
    <row r="6" spans="1:19" x14ac:dyDescent="0.25">
      <c r="A6" s="52">
        <v>3</v>
      </c>
      <c r="B6" s="53" t="s">
        <v>59</v>
      </c>
      <c r="C6" s="15"/>
    </row>
    <row r="7" spans="1:19" x14ac:dyDescent="0.25">
      <c r="A7" s="50">
        <v>5</v>
      </c>
      <c r="B7" s="51" t="s">
        <v>60</v>
      </c>
      <c r="C7" s="15"/>
    </row>
    <row r="8" spans="1:19" ht="15.75" thickBot="1" x14ac:dyDescent="0.3">
      <c r="A8" s="54">
        <v>6</v>
      </c>
      <c r="B8" s="55" t="s">
        <v>61</v>
      </c>
      <c r="C8" s="15"/>
      <c r="E8" s="152" t="s">
        <v>16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1:19" ht="15.75" thickBot="1" x14ac:dyDescent="0.3"/>
    <row r="10" spans="1:19" ht="15.75" thickBot="1" x14ac:dyDescent="0.3">
      <c r="A10" s="149" t="s">
        <v>6</v>
      </c>
      <c r="B10" s="149"/>
      <c r="C10" s="149"/>
      <c r="E10" s="156" t="s">
        <v>172</v>
      </c>
      <c r="F10" s="193" t="s">
        <v>8</v>
      </c>
      <c r="G10" s="193" t="s">
        <v>216</v>
      </c>
      <c r="H10" s="159" t="s">
        <v>17</v>
      </c>
      <c r="I10" s="159"/>
      <c r="J10" s="159"/>
      <c r="K10" s="159"/>
      <c r="L10" s="160"/>
      <c r="M10" s="160"/>
      <c r="N10" s="159"/>
      <c r="O10" s="159"/>
      <c r="P10" s="159"/>
      <c r="Q10" s="183"/>
    </row>
    <row r="11" spans="1:19" ht="15.75" thickBot="1" x14ac:dyDescent="0.3">
      <c r="E11" s="157"/>
      <c r="F11" s="194"/>
      <c r="G11" s="194"/>
      <c r="H11" s="151" t="s">
        <v>18</v>
      </c>
      <c r="I11" s="151"/>
      <c r="J11" s="150" t="s">
        <v>22</v>
      </c>
      <c r="K11" s="152"/>
      <c r="L11" s="163" t="s">
        <v>35</v>
      </c>
      <c r="M11" s="164"/>
      <c r="N11" s="153" t="s">
        <v>28</v>
      </c>
      <c r="O11" s="154"/>
      <c r="P11" s="150" t="s">
        <v>36</v>
      </c>
      <c r="Q11" s="184"/>
    </row>
    <row r="12" spans="1:19" ht="45" x14ac:dyDescent="0.25">
      <c r="A12" s="40" t="s">
        <v>172</v>
      </c>
      <c r="B12" s="56" t="s">
        <v>8</v>
      </c>
      <c r="C12" s="49" t="s">
        <v>216</v>
      </c>
      <c r="E12" s="157"/>
      <c r="F12" s="195"/>
      <c r="G12" s="195"/>
      <c r="H12" s="57" t="s">
        <v>19</v>
      </c>
      <c r="I12" s="57" t="s">
        <v>20</v>
      </c>
      <c r="J12" s="57" t="s">
        <v>23</v>
      </c>
      <c r="K12" s="118" t="s">
        <v>24</v>
      </c>
      <c r="L12" s="126" t="s">
        <v>26</v>
      </c>
      <c r="M12" s="127" t="s">
        <v>27</v>
      </c>
      <c r="N12" s="119" t="s">
        <v>29</v>
      </c>
      <c r="O12" s="57" t="s">
        <v>30</v>
      </c>
      <c r="P12" s="57" t="s">
        <v>31</v>
      </c>
      <c r="Q12" s="51" t="s">
        <v>32</v>
      </c>
    </row>
    <row r="13" spans="1:19" x14ac:dyDescent="0.25">
      <c r="A13" s="43">
        <v>1</v>
      </c>
      <c r="B13" s="30" t="s">
        <v>9</v>
      </c>
      <c r="C13" s="44">
        <v>5</v>
      </c>
      <c r="E13" s="50">
        <v>1</v>
      </c>
      <c r="F13" s="123" t="s">
        <v>9</v>
      </c>
      <c r="G13" s="123">
        <v>5</v>
      </c>
      <c r="H13" s="57">
        <v>3</v>
      </c>
      <c r="I13" s="57">
        <f t="shared" ref="I13:I21" si="0">H13*C13</f>
        <v>15</v>
      </c>
      <c r="J13" s="57">
        <v>5</v>
      </c>
      <c r="K13" s="118">
        <f t="shared" ref="K13:K21" si="1">J13*$C13</f>
        <v>25</v>
      </c>
      <c r="L13" s="126">
        <v>4</v>
      </c>
      <c r="M13" s="127">
        <f t="shared" ref="M13:M21" si="2">L13*$C13</f>
        <v>20</v>
      </c>
      <c r="N13" s="119">
        <v>1</v>
      </c>
      <c r="O13" s="57">
        <f t="shared" ref="O13:O21" si="3">N13*$C13</f>
        <v>5</v>
      </c>
      <c r="P13" s="57">
        <v>4</v>
      </c>
      <c r="Q13" s="51">
        <f t="shared" ref="Q13:Q21" si="4">P13*$C13</f>
        <v>20</v>
      </c>
      <c r="S13" s="14" t="s">
        <v>90</v>
      </c>
    </row>
    <row r="14" spans="1:19" x14ac:dyDescent="0.25">
      <c r="A14" s="43">
        <v>2</v>
      </c>
      <c r="B14" s="30" t="s">
        <v>68</v>
      </c>
      <c r="C14" s="44">
        <v>4</v>
      </c>
      <c r="E14" s="50">
        <v>2</v>
      </c>
      <c r="F14" s="123" t="s">
        <v>68</v>
      </c>
      <c r="G14" s="123">
        <v>4</v>
      </c>
      <c r="H14" s="57">
        <v>2</v>
      </c>
      <c r="I14" s="57">
        <f t="shared" si="0"/>
        <v>8</v>
      </c>
      <c r="J14" s="57">
        <v>4</v>
      </c>
      <c r="K14" s="118">
        <f t="shared" si="1"/>
        <v>16</v>
      </c>
      <c r="L14" s="126">
        <v>5</v>
      </c>
      <c r="M14" s="127">
        <f t="shared" si="2"/>
        <v>20</v>
      </c>
      <c r="N14" s="119">
        <v>1</v>
      </c>
      <c r="O14" s="57">
        <f t="shared" si="3"/>
        <v>4</v>
      </c>
      <c r="P14" s="57">
        <v>4</v>
      </c>
      <c r="Q14" s="51">
        <f t="shared" si="4"/>
        <v>16</v>
      </c>
    </row>
    <row r="15" spans="1:19" x14ac:dyDescent="0.25">
      <c r="A15" s="43">
        <v>3</v>
      </c>
      <c r="B15" s="30" t="s">
        <v>10</v>
      </c>
      <c r="C15" s="44">
        <v>4</v>
      </c>
      <c r="E15" s="50">
        <v>3</v>
      </c>
      <c r="F15" s="123" t="s">
        <v>10</v>
      </c>
      <c r="G15" s="123">
        <v>4</v>
      </c>
      <c r="H15" s="57">
        <v>2</v>
      </c>
      <c r="I15" s="57">
        <f t="shared" si="0"/>
        <v>8</v>
      </c>
      <c r="J15" s="57">
        <v>4</v>
      </c>
      <c r="K15" s="118">
        <f t="shared" si="1"/>
        <v>16</v>
      </c>
      <c r="L15" s="126">
        <v>4</v>
      </c>
      <c r="M15" s="127">
        <f t="shared" si="2"/>
        <v>16</v>
      </c>
      <c r="N15" s="119">
        <v>1</v>
      </c>
      <c r="O15" s="57">
        <f t="shared" si="3"/>
        <v>4</v>
      </c>
      <c r="P15" s="57">
        <v>2</v>
      </c>
      <c r="Q15" s="51">
        <f t="shared" si="4"/>
        <v>8</v>
      </c>
    </row>
    <row r="16" spans="1:19" x14ac:dyDescent="0.25">
      <c r="A16" s="43">
        <v>4</v>
      </c>
      <c r="B16" s="30" t="s">
        <v>12</v>
      </c>
      <c r="C16" s="44">
        <v>3</v>
      </c>
      <c r="E16" s="50">
        <v>4</v>
      </c>
      <c r="F16" s="123" t="s">
        <v>12</v>
      </c>
      <c r="G16" s="123">
        <v>3</v>
      </c>
      <c r="H16" s="57">
        <v>3</v>
      </c>
      <c r="I16" s="57">
        <f t="shared" si="0"/>
        <v>9</v>
      </c>
      <c r="J16" s="57">
        <v>4</v>
      </c>
      <c r="K16" s="118">
        <f t="shared" si="1"/>
        <v>12</v>
      </c>
      <c r="L16" s="126">
        <v>5</v>
      </c>
      <c r="M16" s="127">
        <f t="shared" si="2"/>
        <v>15</v>
      </c>
      <c r="N16" s="119">
        <v>1</v>
      </c>
      <c r="O16" s="57">
        <f t="shared" si="3"/>
        <v>3</v>
      </c>
      <c r="P16" s="57">
        <v>4</v>
      </c>
      <c r="Q16" s="51">
        <f t="shared" si="4"/>
        <v>12</v>
      </c>
    </row>
    <row r="17" spans="1:23" x14ac:dyDescent="0.25">
      <c r="A17" s="43">
        <v>5</v>
      </c>
      <c r="B17" s="30" t="s">
        <v>62</v>
      </c>
      <c r="C17" s="44">
        <v>4</v>
      </c>
      <c r="E17" s="50">
        <v>5</v>
      </c>
      <c r="F17" s="123" t="s">
        <v>62</v>
      </c>
      <c r="G17" s="123">
        <v>4</v>
      </c>
      <c r="H17" s="57">
        <v>4</v>
      </c>
      <c r="I17" s="57">
        <f t="shared" si="0"/>
        <v>16</v>
      </c>
      <c r="J17" s="57">
        <v>3</v>
      </c>
      <c r="K17" s="118">
        <f t="shared" si="1"/>
        <v>12</v>
      </c>
      <c r="L17" s="126">
        <v>4</v>
      </c>
      <c r="M17" s="127">
        <f t="shared" si="2"/>
        <v>16</v>
      </c>
      <c r="N17" s="119">
        <v>5</v>
      </c>
      <c r="O17" s="57">
        <f t="shared" si="3"/>
        <v>20</v>
      </c>
      <c r="P17" s="57">
        <v>2</v>
      </c>
      <c r="Q17" s="51">
        <f t="shared" si="4"/>
        <v>8</v>
      </c>
    </row>
    <row r="18" spans="1:23" x14ac:dyDescent="0.25">
      <c r="A18" s="43">
        <v>6</v>
      </c>
      <c r="B18" s="5" t="s">
        <v>63</v>
      </c>
      <c r="C18" s="44">
        <v>2</v>
      </c>
      <c r="E18" s="50">
        <v>6</v>
      </c>
      <c r="F18" s="123" t="s">
        <v>63</v>
      </c>
      <c r="G18" s="123">
        <v>2</v>
      </c>
      <c r="H18" s="57">
        <v>3</v>
      </c>
      <c r="I18" s="57">
        <f t="shared" si="0"/>
        <v>6</v>
      </c>
      <c r="J18" s="57">
        <v>4</v>
      </c>
      <c r="K18" s="118">
        <f t="shared" si="1"/>
        <v>8</v>
      </c>
      <c r="L18" s="126">
        <v>3</v>
      </c>
      <c r="M18" s="127">
        <f t="shared" si="2"/>
        <v>6</v>
      </c>
      <c r="N18" s="119">
        <v>3</v>
      </c>
      <c r="O18" s="57">
        <f t="shared" si="3"/>
        <v>6</v>
      </c>
      <c r="P18" s="57">
        <v>3</v>
      </c>
      <c r="Q18" s="51">
        <f t="shared" si="4"/>
        <v>6</v>
      </c>
      <c r="W18" t="s">
        <v>91</v>
      </c>
    </row>
    <row r="19" spans="1:23" x14ac:dyDescent="0.25">
      <c r="A19" s="43">
        <v>7</v>
      </c>
      <c r="B19" s="30" t="s">
        <v>13</v>
      </c>
      <c r="C19" s="44">
        <v>4</v>
      </c>
      <c r="E19" s="50">
        <v>7</v>
      </c>
      <c r="F19" s="123" t="s">
        <v>13</v>
      </c>
      <c r="G19" s="123">
        <v>4</v>
      </c>
      <c r="H19" s="57">
        <v>5</v>
      </c>
      <c r="I19" s="57">
        <f t="shared" si="0"/>
        <v>20</v>
      </c>
      <c r="J19" s="57">
        <v>3</v>
      </c>
      <c r="K19" s="118">
        <f t="shared" si="1"/>
        <v>12</v>
      </c>
      <c r="L19" s="126">
        <v>4</v>
      </c>
      <c r="M19" s="127">
        <f t="shared" si="2"/>
        <v>16</v>
      </c>
      <c r="N19" s="119">
        <v>5</v>
      </c>
      <c r="O19" s="57">
        <f t="shared" si="3"/>
        <v>20</v>
      </c>
      <c r="P19" s="57">
        <v>3</v>
      </c>
      <c r="Q19" s="51">
        <f t="shared" si="4"/>
        <v>12</v>
      </c>
    </row>
    <row r="20" spans="1:23" x14ac:dyDescent="0.25">
      <c r="A20" s="43">
        <v>8</v>
      </c>
      <c r="B20" s="30" t="s">
        <v>88</v>
      </c>
      <c r="C20" s="44">
        <v>2</v>
      </c>
      <c r="E20" s="50">
        <v>8</v>
      </c>
      <c r="F20" s="123" t="s">
        <v>88</v>
      </c>
      <c r="G20" s="123">
        <v>2</v>
      </c>
      <c r="H20" s="57">
        <v>4</v>
      </c>
      <c r="I20" s="57">
        <f t="shared" si="0"/>
        <v>8</v>
      </c>
      <c r="J20" s="57">
        <v>4</v>
      </c>
      <c r="K20" s="118">
        <f t="shared" si="1"/>
        <v>8</v>
      </c>
      <c r="L20" s="126">
        <v>4</v>
      </c>
      <c r="M20" s="127">
        <f t="shared" si="2"/>
        <v>8</v>
      </c>
      <c r="N20" s="119">
        <v>3</v>
      </c>
      <c r="O20" s="57">
        <f t="shared" si="3"/>
        <v>6</v>
      </c>
      <c r="P20" s="57">
        <v>4</v>
      </c>
      <c r="Q20" s="51">
        <f t="shared" si="4"/>
        <v>8</v>
      </c>
    </row>
    <row r="21" spans="1:23" ht="15.75" thickBot="1" x14ac:dyDescent="0.3">
      <c r="A21" s="45">
        <v>9</v>
      </c>
      <c r="B21" s="46" t="s">
        <v>89</v>
      </c>
      <c r="C21" s="47">
        <v>4</v>
      </c>
      <c r="E21" s="50">
        <v>9</v>
      </c>
      <c r="F21" s="123" t="s">
        <v>89</v>
      </c>
      <c r="G21" s="123">
        <v>4</v>
      </c>
      <c r="H21" s="57">
        <v>4</v>
      </c>
      <c r="I21" s="57">
        <f t="shared" si="0"/>
        <v>16</v>
      </c>
      <c r="J21" s="57">
        <v>3</v>
      </c>
      <c r="K21" s="118">
        <f t="shared" si="1"/>
        <v>12</v>
      </c>
      <c r="L21" s="126">
        <v>3</v>
      </c>
      <c r="M21" s="127">
        <f t="shared" si="2"/>
        <v>12</v>
      </c>
      <c r="N21" s="119">
        <v>5</v>
      </c>
      <c r="O21" s="57">
        <f t="shared" si="3"/>
        <v>20</v>
      </c>
      <c r="P21" s="57">
        <v>2</v>
      </c>
      <c r="Q21" s="51">
        <f t="shared" si="4"/>
        <v>8</v>
      </c>
    </row>
    <row r="22" spans="1:23" x14ac:dyDescent="0.25">
      <c r="A22" s="33"/>
      <c r="B22" s="33" t="s">
        <v>15</v>
      </c>
      <c r="C22" s="33">
        <f>SUM(C13:C21)</f>
        <v>32</v>
      </c>
      <c r="E22" s="190" t="s">
        <v>21</v>
      </c>
      <c r="F22" s="191"/>
      <c r="G22" s="192"/>
      <c r="H22" s="150">
        <f>SUM(I13:I21)</f>
        <v>106</v>
      </c>
      <c r="I22" s="150"/>
      <c r="J22" s="150">
        <f>SUM(K13:K21)</f>
        <v>121</v>
      </c>
      <c r="K22" s="152"/>
      <c r="L22" s="173">
        <f>SUM(M13:M21)</f>
        <v>129</v>
      </c>
      <c r="M22" s="174"/>
      <c r="N22" s="154">
        <f>SUM(O13:O21)</f>
        <v>88</v>
      </c>
      <c r="O22" s="150"/>
      <c r="P22" s="150">
        <f>SUM(Q13:Q21)</f>
        <v>98</v>
      </c>
      <c r="Q22" s="184"/>
    </row>
    <row r="23" spans="1:23" ht="15.75" thickBot="1" x14ac:dyDescent="0.3">
      <c r="B23" s="2" t="s">
        <v>42</v>
      </c>
      <c r="C23" s="2">
        <f>C22*5</f>
        <v>160</v>
      </c>
      <c r="E23" s="187" t="s">
        <v>105</v>
      </c>
      <c r="F23" s="188"/>
      <c r="G23" s="189"/>
      <c r="H23" s="168">
        <f>H22/C23</f>
        <v>0.66249999999999998</v>
      </c>
      <c r="I23" s="168"/>
      <c r="J23" s="168">
        <f>J22/$C$23</f>
        <v>0.75624999999999998</v>
      </c>
      <c r="K23" s="169"/>
      <c r="L23" s="170">
        <f>L22/$C$23</f>
        <v>0.80625000000000002</v>
      </c>
      <c r="M23" s="171"/>
      <c r="N23" s="197">
        <f>N22/$C$23</f>
        <v>0.55000000000000004</v>
      </c>
      <c r="O23" s="168"/>
      <c r="P23" s="168">
        <f>P22/$C$23</f>
        <v>0.61250000000000004</v>
      </c>
      <c r="Q23" s="196"/>
    </row>
    <row r="25" spans="1:23" ht="15.75" thickBot="1" x14ac:dyDescent="0.3">
      <c r="H25" s="4"/>
      <c r="I25" s="4">
        <f>LARGE(H23:Q23,1)</f>
        <v>0.80625000000000002</v>
      </c>
    </row>
    <row r="26" spans="1:23" ht="15.75" thickBot="1" x14ac:dyDescent="0.3">
      <c r="A26" s="185" t="s">
        <v>213</v>
      </c>
      <c r="B26" s="186"/>
    </row>
    <row r="27" spans="1:23" x14ac:dyDescent="0.25">
      <c r="A27" s="31" t="s">
        <v>212</v>
      </c>
      <c r="B27" s="32" t="s">
        <v>211</v>
      </c>
    </row>
    <row r="28" spans="1:23" x14ac:dyDescent="0.25">
      <c r="A28" s="28">
        <v>1</v>
      </c>
      <c r="B28" s="26" t="s">
        <v>215</v>
      </c>
    </row>
    <row r="29" spans="1:23" x14ac:dyDescent="0.25">
      <c r="A29" s="28">
        <v>2</v>
      </c>
      <c r="B29" s="26" t="s">
        <v>39</v>
      </c>
    </row>
    <row r="30" spans="1:23" x14ac:dyDescent="0.25">
      <c r="A30" s="28">
        <v>3</v>
      </c>
      <c r="B30" s="26" t="s">
        <v>209</v>
      </c>
    </row>
    <row r="31" spans="1:23" x14ac:dyDescent="0.25">
      <c r="A31" s="28">
        <v>4</v>
      </c>
      <c r="B31" s="26" t="s">
        <v>41</v>
      </c>
    </row>
    <row r="32" spans="1:23" ht="15.75" thickBot="1" x14ac:dyDescent="0.3">
      <c r="A32" s="29">
        <v>5</v>
      </c>
      <c r="B32" s="27" t="s">
        <v>210</v>
      </c>
    </row>
  </sheetData>
  <mergeCells count="25">
    <mergeCell ref="E22:G22"/>
    <mergeCell ref="G10:G12"/>
    <mergeCell ref="F10:F12"/>
    <mergeCell ref="P23:Q23"/>
    <mergeCell ref="N23:O23"/>
    <mergeCell ref="P22:Q22"/>
    <mergeCell ref="H22:I22"/>
    <mergeCell ref="J22:K22"/>
    <mergeCell ref="L22:M22"/>
    <mergeCell ref="N22:O22"/>
    <mergeCell ref="A26:B26"/>
    <mergeCell ref="H23:I23"/>
    <mergeCell ref="J23:K23"/>
    <mergeCell ref="L23:M23"/>
    <mergeCell ref="E23:G23"/>
    <mergeCell ref="A1:B1"/>
    <mergeCell ref="E8:Q8"/>
    <mergeCell ref="E10:E12"/>
    <mergeCell ref="H10:Q10"/>
    <mergeCell ref="H11:I11"/>
    <mergeCell ref="J11:K11"/>
    <mergeCell ref="L11:M11"/>
    <mergeCell ref="N11:O11"/>
    <mergeCell ref="P11:Q11"/>
    <mergeCell ref="A10:C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C3" sqref="C3"/>
    </sheetView>
  </sheetViews>
  <sheetFormatPr defaultRowHeight="15" x14ac:dyDescent="0.25"/>
  <cols>
    <col min="1" max="1" width="8.42578125" bestFit="1" customWidth="1"/>
    <col min="2" max="2" width="31.7109375" bestFit="1" customWidth="1"/>
    <col min="3" max="3" width="24" bestFit="1" customWidth="1"/>
    <col min="4" max="4" width="3.85546875" customWidth="1"/>
    <col min="5" max="5" width="8.85546875" customWidth="1"/>
    <col min="6" max="6" width="23.140625" bestFit="1" customWidth="1"/>
    <col min="7" max="7" width="11.710937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6.7109375" bestFit="1" customWidth="1"/>
    <col min="18" max="18" width="6.7109375" customWidth="1"/>
    <col min="19" max="19" width="6.7109375" bestFit="1" customWidth="1"/>
    <col min="20" max="20" width="47.85546875" bestFit="1" customWidth="1"/>
    <col min="21" max="21" width="22.7109375" bestFit="1" customWidth="1"/>
  </cols>
  <sheetData>
    <row r="1" spans="1:21" x14ac:dyDescent="0.25">
      <c r="A1" s="149" t="s">
        <v>265</v>
      </c>
      <c r="B1" s="149"/>
    </row>
    <row r="3" spans="1:21" x14ac:dyDescent="0.25">
      <c r="A3" s="25" t="s">
        <v>175</v>
      </c>
      <c r="B3" s="25" t="s">
        <v>214</v>
      </c>
    </row>
    <row r="4" spans="1:21" x14ac:dyDescent="0.25">
      <c r="A4" s="25">
        <v>1</v>
      </c>
      <c r="B4" s="25" t="s">
        <v>65</v>
      </c>
    </row>
    <row r="5" spans="1:21" x14ac:dyDescent="0.25">
      <c r="A5" s="25">
        <v>2</v>
      </c>
      <c r="B5" s="25" t="s">
        <v>218</v>
      </c>
    </row>
    <row r="6" spans="1:21" x14ac:dyDescent="0.25">
      <c r="A6" s="25">
        <v>3</v>
      </c>
      <c r="B6" s="25" t="s">
        <v>66</v>
      </c>
    </row>
    <row r="7" spans="1:21" x14ac:dyDescent="0.25">
      <c r="A7" s="25">
        <v>4</v>
      </c>
      <c r="B7" s="25" t="s">
        <v>67</v>
      </c>
    </row>
    <row r="8" spans="1:21" x14ac:dyDescent="0.25">
      <c r="A8" s="25">
        <v>5</v>
      </c>
      <c r="B8" s="25" t="s">
        <v>83</v>
      </c>
    </row>
    <row r="9" spans="1:21" x14ac:dyDescent="0.25">
      <c r="A9" s="25">
        <v>6</v>
      </c>
      <c r="B9" s="25" t="s">
        <v>92</v>
      </c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1" spans="1:21" ht="15.75" thickBot="1" x14ac:dyDescent="0.3">
      <c r="A11" s="149" t="s">
        <v>6</v>
      </c>
      <c r="B11" s="149"/>
      <c r="C11" s="149"/>
      <c r="E11" s="182" t="s">
        <v>172</v>
      </c>
      <c r="F11" s="200" t="s">
        <v>8</v>
      </c>
      <c r="G11" s="200" t="s">
        <v>216</v>
      </c>
      <c r="H11" s="150" t="s">
        <v>17</v>
      </c>
      <c r="I11" s="150"/>
      <c r="J11" s="199"/>
      <c r="K11" s="199"/>
      <c r="L11" s="150"/>
      <c r="M11" s="150"/>
      <c r="N11" s="150"/>
      <c r="O11" s="150"/>
      <c r="P11" s="199"/>
      <c r="Q11" s="199"/>
      <c r="R11" s="150"/>
      <c r="S11" s="150"/>
    </row>
    <row r="12" spans="1:21" x14ac:dyDescent="0.25">
      <c r="E12" s="182"/>
      <c r="F12" s="194"/>
      <c r="G12" s="194"/>
      <c r="H12" s="151" t="s">
        <v>18</v>
      </c>
      <c r="I12" s="198"/>
      <c r="J12" s="163" t="s">
        <v>22</v>
      </c>
      <c r="K12" s="164"/>
      <c r="L12" s="154" t="s">
        <v>35</v>
      </c>
      <c r="M12" s="150"/>
      <c r="N12" s="150" t="s">
        <v>28</v>
      </c>
      <c r="O12" s="152"/>
      <c r="P12" s="163" t="s">
        <v>36</v>
      </c>
      <c r="Q12" s="164"/>
      <c r="R12" s="154" t="s">
        <v>37</v>
      </c>
      <c r="S12" s="150"/>
    </row>
    <row r="13" spans="1:21" ht="45" x14ac:dyDescent="0.25">
      <c r="A13" s="24" t="s">
        <v>172</v>
      </c>
      <c r="B13" s="20" t="s">
        <v>8</v>
      </c>
      <c r="C13" s="20" t="s">
        <v>25</v>
      </c>
      <c r="E13" s="182"/>
      <c r="F13" s="195"/>
      <c r="G13" s="195"/>
      <c r="H13" s="2" t="s">
        <v>19</v>
      </c>
      <c r="I13" s="118" t="s">
        <v>20</v>
      </c>
      <c r="J13" s="126" t="s">
        <v>23</v>
      </c>
      <c r="K13" s="127" t="s">
        <v>24</v>
      </c>
      <c r="L13" s="119" t="s">
        <v>26</v>
      </c>
      <c r="M13" s="2" t="s">
        <v>27</v>
      </c>
      <c r="N13" s="2" t="s">
        <v>29</v>
      </c>
      <c r="O13" s="118" t="s">
        <v>30</v>
      </c>
      <c r="P13" s="126" t="s">
        <v>31</v>
      </c>
      <c r="Q13" s="127" t="s">
        <v>32</v>
      </c>
      <c r="R13" s="119" t="s">
        <v>33</v>
      </c>
      <c r="S13" s="8" t="s">
        <v>34</v>
      </c>
      <c r="U13" t="s">
        <v>93</v>
      </c>
    </row>
    <row r="14" spans="1:21" x14ac:dyDescent="0.25">
      <c r="A14" s="1">
        <v>1</v>
      </c>
      <c r="B14" s="1" t="s">
        <v>9</v>
      </c>
      <c r="C14" s="1">
        <v>5</v>
      </c>
      <c r="E14" s="2">
        <v>1</v>
      </c>
      <c r="F14" s="121" t="s">
        <v>9</v>
      </c>
      <c r="G14" s="121">
        <v>5</v>
      </c>
      <c r="H14" s="2">
        <v>2</v>
      </c>
      <c r="I14" s="118">
        <f t="shared" ref="I14:I21" si="0">H14*C14</f>
        <v>10</v>
      </c>
      <c r="J14" s="126">
        <v>3</v>
      </c>
      <c r="K14" s="127">
        <f t="shared" ref="K14:K21" si="1">J14*$C14</f>
        <v>15</v>
      </c>
      <c r="L14" s="119">
        <v>5</v>
      </c>
      <c r="M14" s="2">
        <f t="shared" ref="M14:M21" si="2">L14*$C14</f>
        <v>25</v>
      </c>
      <c r="N14" s="2">
        <v>4</v>
      </c>
      <c r="O14" s="118">
        <f t="shared" ref="O14:O21" si="3">N14*$C14</f>
        <v>20</v>
      </c>
      <c r="P14" s="126">
        <v>5</v>
      </c>
      <c r="Q14" s="127">
        <f t="shared" ref="Q14:S21" si="4">P14*$C14</f>
        <v>25</v>
      </c>
      <c r="R14" s="119">
        <v>2</v>
      </c>
      <c r="S14" s="8">
        <f t="shared" si="4"/>
        <v>10</v>
      </c>
    </row>
    <row r="15" spans="1:21" x14ac:dyDescent="0.25">
      <c r="A15" s="1">
        <v>2</v>
      </c>
      <c r="B15" s="1" t="s">
        <v>68</v>
      </c>
      <c r="C15" s="1">
        <v>4</v>
      </c>
      <c r="E15" s="2">
        <v>2</v>
      </c>
      <c r="F15" s="121" t="s">
        <v>68</v>
      </c>
      <c r="G15" s="121">
        <v>4</v>
      </c>
      <c r="H15" s="2">
        <v>2</v>
      </c>
      <c r="I15" s="118">
        <f t="shared" si="0"/>
        <v>8</v>
      </c>
      <c r="J15" s="126">
        <v>4</v>
      </c>
      <c r="K15" s="127">
        <f t="shared" si="1"/>
        <v>16</v>
      </c>
      <c r="L15" s="119">
        <v>5</v>
      </c>
      <c r="M15" s="2">
        <f t="shared" si="2"/>
        <v>20</v>
      </c>
      <c r="N15" s="2">
        <v>4</v>
      </c>
      <c r="O15" s="118">
        <f t="shared" si="3"/>
        <v>16</v>
      </c>
      <c r="P15" s="126">
        <v>4</v>
      </c>
      <c r="Q15" s="127">
        <f t="shared" si="4"/>
        <v>16</v>
      </c>
      <c r="R15" s="119">
        <v>3</v>
      </c>
      <c r="S15" s="8">
        <f t="shared" si="4"/>
        <v>12</v>
      </c>
    </row>
    <row r="16" spans="1:21" x14ac:dyDescent="0.25">
      <c r="A16" s="1">
        <v>3</v>
      </c>
      <c r="B16" s="1" t="s">
        <v>10</v>
      </c>
      <c r="C16" s="1">
        <v>4</v>
      </c>
      <c r="E16" s="2">
        <v>3</v>
      </c>
      <c r="F16" s="121" t="s">
        <v>10</v>
      </c>
      <c r="G16" s="121">
        <v>4</v>
      </c>
      <c r="H16" s="2">
        <v>2</v>
      </c>
      <c r="I16" s="118">
        <f t="shared" si="0"/>
        <v>8</v>
      </c>
      <c r="J16" s="126">
        <v>5</v>
      </c>
      <c r="K16" s="127">
        <f t="shared" si="1"/>
        <v>20</v>
      </c>
      <c r="L16" s="119">
        <v>5</v>
      </c>
      <c r="M16" s="2">
        <f t="shared" si="2"/>
        <v>20</v>
      </c>
      <c r="N16" s="2">
        <v>5</v>
      </c>
      <c r="O16" s="118">
        <f t="shared" si="3"/>
        <v>20</v>
      </c>
      <c r="P16" s="126">
        <v>5</v>
      </c>
      <c r="Q16" s="127">
        <f t="shared" si="4"/>
        <v>20</v>
      </c>
      <c r="R16" s="119">
        <v>3</v>
      </c>
      <c r="S16" s="8">
        <f t="shared" si="4"/>
        <v>12</v>
      </c>
    </row>
    <row r="17" spans="1:19" x14ac:dyDescent="0.25">
      <c r="A17" s="1">
        <v>4</v>
      </c>
      <c r="B17" s="1" t="s">
        <v>12</v>
      </c>
      <c r="C17" s="1">
        <v>3</v>
      </c>
      <c r="E17" s="2">
        <v>4</v>
      </c>
      <c r="F17" s="121" t="s">
        <v>12</v>
      </c>
      <c r="G17" s="121">
        <v>3</v>
      </c>
      <c r="H17" s="2">
        <v>3</v>
      </c>
      <c r="I17" s="118">
        <f t="shared" si="0"/>
        <v>9</v>
      </c>
      <c r="J17" s="126">
        <v>5</v>
      </c>
      <c r="K17" s="127">
        <f t="shared" si="1"/>
        <v>15</v>
      </c>
      <c r="L17" s="119">
        <v>4</v>
      </c>
      <c r="M17" s="2">
        <f t="shared" si="2"/>
        <v>12</v>
      </c>
      <c r="N17" s="2">
        <v>4</v>
      </c>
      <c r="O17" s="118">
        <f t="shared" si="3"/>
        <v>12</v>
      </c>
      <c r="P17" s="126">
        <v>5</v>
      </c>
      <c r="Q17" s="127">
        <f t="shared" si="4"/>
        <v>15</v>
      </c>
      <c r="R17" s="119">
        <v>4</v>
      </c>
      <c r="S17" s="8">
        <f t="shared" si="4"/>
        <v>12</v>
      </c>
    </row>
    <row r="18" spans="1:19" x14ac:dyDescent="0.25">
      <c r="A18" s="1">
        <v>5</v>
      </c>
      <c r="B18" s="1" t="s">
        <v>62</v>
      </c>
      <c r="C18" s="1">
        <v>3</v>
      </c>
      <c r="E18" s="2">
        <v>5</v>
      </c>
      <c r="F18" s="121" t="s">
        <v>62</v>
      </c>
      <c r="G18" s="121">
        <v>3</v>
      </c>
      <c r="H18" s="2">
        <v>2</v>
      </c>
      <c r="I18" s="118">
        <f t="shared" si="0"/>
        <v>6</v>
      </c>
      <c r="J18" s="126">
        <v>5</v>
      </c>
      <c r="K18" s="127">
        <f t="shared" si="1"/>
        <v>15</v>
      </c>
      <c r="L18" s="119">
        <v>3</v>
      </c>
      <c r="M18" s="2">
        <f t="shared" si="2"/>
        <v>9</v>
      </c>
      <c r="N18" s="2">
        <v>2</v>
      </c>
      <c r="O18" s="118">
        <f t="shared" si="3"/>
        <v>6</v>
      </c>
      <c r="P18" s="126">
        <v>3</v>
      </c>
      <c r="Q18" s="127">
        <f t="shared" si="4"/>
        <v>9</v>
      </c>
      <c r="R18" s="119">
        <v>5</v>
      </c>
      <c r="S18" s="8">
        <f t="shared" si="4"/>
        <v>15</v>
      </c>
    </row>
    <row r="19" spans="1:19" x14ac:dyDescent="0.25">
      <c r="A19" s="1">
        <v>6</v>
      </c>
      <c r="B19" s="5" t="s">
        <v>63</v>
      </c>
      <c r="C19" s="1">
        <v>2</v>
      </c>
      <c r="E19" s="2">
        <v>6</v>
      </c>
      <c r="F19" s="121" t="s">
        <v>63</v>
      </c>
      <c r="G19" s="121">
        <v>2</v>
      </c>
      <c r="H19" s="2">
        <v>3</v>
      </c>
      <c r="I19" s="118">
        <f t="shared" si="0"/>
        <v>6</v>
      </c>
      <c r="J19" s="126">
        <v>3</v>
      </c>
      <c r="K19" s="127">
        <f t="shared" si="1"/>
        <v>6</v>
      </c>
      <c r="L19" s="119">
        <v>4</v>
      </c>
      <c r="M19" s="2">
        <f t="shared" si="2"/>
        <v>8</v>
      </c>
      <c r="N19" s="2">
        <v>4</v>
      </c>
      <c r="O19" s="118">
        <f t="shared" si="3"/>
        <v>8</v>
      </c>
      <c r="P19" s="126">
        <v>5</v>
      </c>
      <c r="Q19" s="127">
        <f t="shared" si="4"/>
        <v>10</v>
      </c>
      <c r="R19" s="119">
        <v>4</v>
      </c>
      <c r="S19" s="8">
        <f t="shared" si="4"/>
        <v>8</v>
      </c>
    </row>
    <row r="20" spans="1:19" x14ac:dyDescent="0.25">
      <c r="A20" s="1">
        <v>7</v>
      </c>
      <c r="B20" s="1" t="s">
        <v>13</v>
      </c>
      <c r="C20" s="1">
        <v>2</v>
      </c>
      <c r="E20" s="2">
        <v>7</v>
      </c>
      <c r="F20" s="121" t="s">
        <v>13</v>
      </c>
      <c r="G20" s="121">
        <v>2</v>
      </c>
      <c r="H20" s="2">
        <v>4</v>
      </c>
      <c r="I20" s="118">
        <f t="shared" si="0"/>
        <v>8</v>
      </c>
      <c r="J20" s="126">
        <v>5</v>
      </c>
      <c r="K20" s="127">
        <f t="shared" si="1"/>
        <v>10</v>
      </c>
      <c r="L20" s="119">
        <v>1</v>
      </c>
      <c r="M20" s="2">
        <f t="shared" si="2"/>
        <v>2</v>
      </c>
      <c r="N20" s="2">
        <v>4</v>
      </c>
      <c r="O20" s="118">
        <f t="shared" si="3"/>
        <v>8</v>
      </c>
      <c r="P20" s="126">
        <v>3</v>
      </c>
      <c r="Q20" s="127">
        <f t="shared" si="4"/>
        <v>6</v>
      </c>
      <c r="R20" s="119">
        <v>5</v>
      </c>
      <c r="S20" s="8">
        <f t="shared" si="4"/>
        <v>10</v>
      </c>
    </row>
    <row r="21" spans="1:19" x14ac:dyDescent="0.25">
      <c r="A21" s="1">
        <v>8</v>
      </c>
      <c r="B21" s="1" t="s">
        <v>14</v>
      </c>
      <c r="C21" s="1">
        <v>2</v>
      </c>
      <c r="E21" s="2">
        <v>8</v>
      </c>
      <c r="F21" s="121" t="s">
        <v>14</v>
      </c>
      <c r="G21" s="121">
        <v>2</v>
      </c>
      <c r="H21" s="2">
        <v>3</v>
      </c>
      <c r="I21" s="118">
        <f t="shared" si="0"/>
        <v>6</v>
      </c>
      <c r="J21" s="126">
        <v>4</v>
      </c>
      <c r="K21" s="127">
        <f t="shared" si="1"/>
        <v>8</v>
      </c>
      <c r="L21" s="119">
        <v>4</v>
      </c>
      <c r="M21" s="2">
        <f t="shared" si="2"/>
        <v>8</v>
      </c>
      <c r="N21" s="2">
        <v>3</v>
      </c>
      <c r="O21" s="118">
        <f t="shared" si="3"/>
        <v>6</v>
      </c>
      <c r="P21" s="126">
        <v>2</v>
      </c>
      <c r="Q21" s="127">
        <f t="shared" si="4"/>
        <v>4</v>
      </c>
      <c r="R21" s="119">
        <v>4</v>
      </c>
      <c r="S21" s="8">
        <f t="shared" si="4"/>
        <v>8</v>
      </c>
    </row>
    <row r="22" spans="1:19" x14ac:dyDescent="0.25">
      <c r="A22" s="1"/>
      <c r="B22" s="1" t="s">
        <v>15</v>
      </c>
      <c r="C22" s="1">
        <f>SUM(C14:C21)</f>
        <v>25</v>
      </c>
      <c r="E22" s="203" t="s">
        <v>21</v>
      </c>
      <c r="F22" s="191"/>
      <c r="G22" s="192"/>
      <c r="H22" s="150">
        <f>SUM(I14:I21)</f>
        <v>61</v>
      </c>
      <c r="I22" s="152"/>
      <c r="J22" s="173">
        <f>SUM(K14:K21)</f>
        <v>105</v>
      </c>
      <c r="K22" s="174"/>
      <c r="L22" s="154">
        <f>SUM(M14:M21)</f>
        <v>104</v>
      </c>
      <c r="M22" s="150"/>
      <c r="N22" s="150">
        <f>SUM(O14:O21)</f>
        <v>96</v>
      </c>
      <c r="O22" s="152"/>
      <c r="P22" s="173">
        <f>SUM(Q14:Q21)</f>
        <v>105</v>
      </c>
      <c r="Q22" s="174"/>
      <c r="R22" s="154">
        <f>SUM(S14:S21)</f>
        <v>87</v>
      </c>
      <c r="S22" s="150"/>
    </row>
    <row r="23" spans="1:19" ht="15.75" thickBot="1" x14ac:dyDescent="0.3">
      <c r="B23" s="2" t="s">
        <v>42</v>
      </c>
      <c r="C23" s="2">
        <f>C22*5</f>
        <v>125</v>
      </c>
      <c r="E23" s="203" t="s">
        <v>105</v>
      </c>
      <c r="F23" s="191"/>
      <c r="G23" s="192"/>
      <c r="H23" s="155">
        <f>H22/C23</f>
        <v>0.48799999999999999</v>
      </c>
      <c r="I23" s="201"/>
      <c r="J23" s="170">
        <f>J22/$C$23</f>
        <v>0.84</v>
      </c>
      <c r="K23" s="171"/>
      <c r="L23" s="202">
        <f>L22/$C$23</f>
        <v>0.83199999999999996</v>
      </c>
      <c r="M23" s="155"/>
      <c r="N23" s="155">
        <f t="shared" ref="N23" si="5">N22/$C$23</f>
        <v>0.76800000000000002</v>
      </c>
      <c r="O23" s="201"/>
      <c r="P23" s="170">
        <f t="shared" ref="P23:R23" si="6">P22/$C$23</f>
        <v>0.84</v>
      </c>
      <c r="Q23" s="171"/>
      <c r="R23" s="202">
        <f t="shared" si="6"/>
        <v>0.69599999999999995</v>
      </c>
      <c r="S23" s="155"/>
    </row>
    <row r="25" spans="1:19" x14ac:dyDescent="0.25">
      <c r="H25" s="4"/>
      <c r="I25" s="4">
        <f>LARGE(H23:Q23,1)</f>
        <v>0.84</v>
      </c>
    </row>
    <row r="26" spans="1:19" x14ac:dyDescent="0.25">
      <c r="A26" s="149" t="s">
        <v>38</v>
      </c>
      <c r="B26" s="149"/>
    </row>
    <row r="28" spans="1:19" x14ac:dyDescent="0.25">
      <c r="A28" s="2">
        <v>1</v>
      </c>
      <c r="B28" s="2" t="s">
        <v>39</v>
      </c>
    </row>
    <row r="29" spans="1:19" x14ac:dyDescent="0.25">
      <c r="A29" s="2">
        <v>2</v>
      </c>
      <c r="B29" s="2"/>
    </row>
    <row r="30" spans="1:19" x14ac:dyDescent="0.25">
      <c r="A30" s="2">
        <v>3</v>
      </c>
      <c r="B30" s="2" t="s">
        <v>40</v>
      </c>
    </row>
    <row r="31" spans="1:19" x14ac:dyDescent="0.25">
      <c r="A31" s="2">
        <v>4</v>
      </c>
      <c r="B31" s="2"/>
    </row>
    <row r="32" spans="1:19" x14ac:dyDescent="0.25">
      <c r="A32" s="2">
        <v>5</v>
      </c>
      <c r="B32" s="2" t="s">
        <v>41</v>
      </c>
    </row>
  </sheetData>
  <mergeCells count="28">
    <mergeCell ref="R22:S22"/>
    <mergeCell ref="A26:B26"/>
    <mergeCell ref="P12:Q12"/>
    <mergeCell ref="P23:Q23"/>
    <mergeCell ref="H23:I23"/>
    <mergeCell ref="J23:K23"/>
    <mergeCell ref="L23:M23"/>
    <mergeCell ref="N23:O23"/>
    <mergeCell ref="R23:S23"/>
    <mergeCell ref="H22:I22"/>
    <mergeCell ref="J22:K22"/>
    <mergeCell ref="L22:M22"/>
    <mergeCell ref="N22:O22"/>
    <mergeCell ref="P22:Q22"/>
    <mergeCell ref="E23:G23"/>
    <mergeCell ref="E22:G22"/>
    <mergeCell ref="A1:B1"/>
    <mergeCell ref="E11:E13"/>
    <mergeCell ref="H12:I12"/>
    <mergeCell ref="J12:K12"/>
    <mergeCell ref="L12:M12"/>
    <mergeCell ref="E9:S9"/>
    <mergeCell ref="H11:S11"/>
    <mergeCell ref="A11:C11"/>
    <mergeCell ref="N12:O12"/>
    <mergeCell ref="R12:S12"/>
    <mergeCell ref="G11:G13"/>
    <mergeCell ref="F11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sqref="A1:B1"/>
    </sheetView>
  </sheetViews>
  <sheetFormatPr defaultRowHeight="15" x14ac:dyDescent="0.25"/>
  <cols>
    <col min="1" max="1" width="8.42578125" bestFit="1" customWidth="1"/>
    <col min="2" max="2" width="27" bestFit="1" customWidth="1"/>
    <col min="3" max="3" width="24" bestFit="1" customWidth="1"/>
    <col min="4" max="4" width="3.85546875" customWidth="1"/>
    <col min="5" max="5" width="9.42578125" customWidth="1"/>
    <col min="6" max="6" width="23.140625" bestFit="1" customWidth="1"/>
    <col min="7" max="7" width="11.4257812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5.7109375" bestFit="1" customWidth="1"/>
    <col min="18" max="18" width="25.140625" bestFit="1" customWidth="1"/>
    <col min="19" max="19" width="24.140625" bestFit="1" customWidth="1"/>
    <col min="20" max="20" width="12" bestFit="1" customWidth="1"/>
    <col min="22" max="22" width="35.7109375" bestFit="1" customWidth="1"/>
    <col min="23" max="23" width="25.140625" bestFit="1" customWidth="1"/>
    <col min="24" max="24" width="24.140625" bestFit="1" customWidth="1"/>
    <col min="25" max="25" width="12" bestFit="1" customWidth="1"/>
  </cols>
  <sheetData>
    <row r="1" spans="1:25" x14ac:dyDescent="0.25">
      <c r="A1" s="149" t="s">
        <v>266</v>
      </c>
      <c r="B1" s="149"/>
    </row>
    <row r="2" spans="1:25" ht="15.75" thickBot="1" x14ac:dyDescent="0.3"/>
    <row r="3" spans="1:25" x14ac:dyDescent="0.25">
      <c r="A3" s="59" t="s">
        <v>175</v>
      </c>
      <c r="B3" s="60" t="s">
        <v>236</v>
      </c>
    </row>
    <row r="4" spans="1:25" x14ac:dyDescent="0.25">
      <c r="A4" s="61">
        <v>1</v>
      </c>
      <c r="B4" s="62" t="s">
        <v>219</v>
      </c>
    </row>
    <row r="5" spans="1:25" x14ac:dyDescent="0.25">
      <c r="A5" s="61">
        <v>2</v>
      </c>
      <c r="B5" s="62" t="s">
        <v>71</v>
      </c>
    </row>
    <row r="6" spans="1:25" x14ac:dyDescent="0.25">
      <c r="A6" s="61">
        <v>3</v>
      </c>
      <c r="B6" s="62" t="s">
        <v>220</v>
      </c>
    </row>
    <row r="7" spans="1:25" ht="15.75" thickBot="1" x14ac:dyDescent="0.3">
      <c r="A7" s="63">
        <v>4</v>
      </c>
      <c r="B7" s="64" t="s">
        <v>221</v>
      </c>
    </row>
    <row r="8" spans="1:25" x14ac:dyDescent="0.25">
      <c r="A8" s="6"/>
      <c r="B8" s="6"/>
    </row>
    <row r="9" spans="1:25" x14ac:dyDescent="0.25">
      <c r="A9" s="6"/>
      <c r="B9" s="6"/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Q9" s="152" t="s">
        <v>43</v>
      </c>
      <c r="R9" s="153"/>
      <c r="S9" s="153"/>
      <c r="T9" s="154"/>
    </row>
    <row r="10" spans="1:25" ht="15.75" thickBot="1" x14ac:dyDescent="0.3"/>
    <row r="11" spans="1:25" ht="15.75" thickBot="1" x14ac:dyDescent="0.3">
      <c r="A11" s="149" t="s">
        <v>6</v>
      </c>
      <c r="B11" s="149"/>
      <c r="C11" s="149"/>
      <c r="E11" s="156" t="s">
        <v>172</v>
      </c>
      <c r="F11" s="181" t="s">
        <v>8</v>
      </c>
      <c r="G11" s="181" t="s">
        <v>25</v>
      </c>
      <c r="H11" s="160" t="s">
        <v>17</v>
      </c>
      <c r="I11" s="160"/>
      <c r="J11" s="159"/>
      <c r="K11" s="159"/>
      <c r="L11" s="159"/>
      <c r="M11" s="159"/>
      <c r="N11" s="160"/>
      <c r="O11" s="161"/>
      <c r="Q11" s="204" t="s">
        <v>44</v>
      </c>
      <c r="R11" s="205" t="s">
        <v>55</v>
      </c>
      <c r="S11" s="205"/>
      <c r="T11" s="206"/>
      <c r="V11" s="204" t="s">
        <v>44</v>
      </c>
      <c r="W11" s="205" t="s">
        <v>55</v>
      </c>
      <c r="X11" s="205"/>
      <c r="Y11" s="206"/>
    </row>
    <row r="12" spans="1:25" ht="15.75" thickBot="1" x14ac:dyDescent="0.3">
      <c r="E12" s="157"/>
      <c r="F12" s="182"/>
      <c r="G12" s="208"/>
      <c r="H12" s="163" t="s">
        <v>18</v>
      </c>
      <c r="I12" s="164"/>
      <c r="J12" s="154" t="s">
        <v>22</v>
      </c>
      <c r="K12" s="150"/>
      <c r="L12" s="150" t="s">
        <v>35</v>
      </c>
      <c r="M12" s="152"/>
      <c r="N12" s="163" t="s">
        <v>28</v>
      </c>
      <c r="O12" s="164"/>
      <c r="Q12" s="162"/>
      <c r="R12" s="58">
        <v>1</v>
      </c>
      <c r="S12" s="58">
        <v>2</v>
      </c>
      <c r="T12" s="69">
        <v>3</v>
      </c>
      <c r="V12" s="162"/>
      <c r="W12" s="140">
        <v>1</v>
      </c>
      <c r="X12" s="117">
        <v>2</v>
      </c>
      <c r="Y12" s="69">
        <v>3</v>
      </c>
    </row>
    <row r="13" spans="1:25" ht="14.25" customHeight="1" x14ac:dyDescent="0.25">
      <c r="A13" s="24" t="s">
        <v>172</v>
      </c>
      <c r="B13" s="20" t="s">
        <v>8</v>
      </c>
      <c r="C13" s="20" t="s">
        <v>25</v>
      </c>
      <c r="E13" s="157"/>
      <c r="F13" s="182"/>
      <c r="G13" s="208"/>
      <c r="H13" s="128" t="s">
        <v>19</v>
      </c>
      <c r="I13" s="129" t="s">
        <v>20</v>
      </c>
      <c r="J13" s="123" t="s">
        <v>23</v>
      </c>
      <c r="K13" s="121" t="s">
        <v>24</v>
      </c>
      <c r="L13" s="121" t="s">
        <v>26</v>
      </c>
      <c r="M13" s="122" t="s">
        <v>27</v>
      </c>
      <c r="N13" s="128" t="s">
        <v>29</v>
      </c>
      <c r="O13" s="129" t="s">
        <v>30</v>
      </c>
      <c r="Q13" s="70" t="s">
        <v>73</v>
      </c>
      <c r="R13" s="3" t="s">
        <v>69</v>
      </c>
      <c r="S13" s="58" t="s">
        <v>74</v>
      </c>
      <c r="T13" s="69" t="s">
        <v>75</v>
      </c>
      <c r="V13" s="136" t="s">
        <v>73</v>
      </c>
      <c r="W13" s="132" t="s">
        <v>69</v>
      </c>
      <c r="X13" s="138" t="s">
        <v>74</v>
      </c>
      <c r="Y13" s="69" t="s">
        <v>75</v>
      </c>
    </row>
    <row r="14" spans="1:25" x14ac:dyDescent="0.25">
      <c r="A14" s="1">
        <v>1</v>
      </c>
      <c r="B14" s="1" t="s">
        <v>9</v>
      </c>
      <c r="C14" s="1">
        <v>5</v>
      </c>
      <c r="E14" s="125">
        <v>1</v>
      </c>
      <c r="F14" s="121" t="s">
        <v>9</v>
      </c>
      <c r="G14" s="122">
        <v>5</v>
      </c>
      <c r="H14" s="128">
        <v>5</v>
      </c>
      <c r="I14" s="129">
        <f t="shared" ref="I14:I20" si="0">H14*C14</f>
        <v>25</v>
      </c>
      <c r="J14" s="123">
        <v>3</v>
      </c>
      <c r="K14" s="121">
        <f t="shared" ref="K14:K20" si="1">J14*$C14</f>
        <v>15</v>
      </c>
      <c r="L14" s="121">
        <v>1</v>
      </c>
      <c r="M14" s="122">
        <f t="shared" ref="M14:M20" si="2">L14*$C14</f>
        <v>5</v>
      </c>
      <c r="N14" s="128">
        <v>2</v>
      </c>
      <c r="O14" s="129">
        <f t="shared" ref="O14:O20" si="3">N14*$C14</f>
        <v>10</v>
      </c>
      <c r="Q14" s="70" t="s">
        <v>227</v>
      </c>
      <c r="R14" s="58" t="s">
        <v>174</v>
      </c>
      <c r="S14" s="3" t="s">
        <v>76</v>
      </c>
      <c r="T14" s="69" t="s">
        <v>77</v>
      </c>
      <c r="V14" s="136" t="s">
        <v>227</v>
      </c>
      <c r="W14" s="133" t="s">
        <v>76</v>
      </c>
      <c r="X14" s="138" t="s">
        <v>174</v>
      </c>
      <c r="Y14" s="69" t="s">
        <v>77</v>
      </c>
    </row>
    <row r="15" spans="1:25" x14ac:dyDescent="0.25">
      <c r="A15" s="1">
        <v>2</v>
      </c>
      <c r="B15" s="1" t="s">
        <v>68</v>
      </c>
      <c r="C15" s="1">
        <v>4</v>
      </c>
      <c r="E15" s="125">
        <v>2</v>
      </c>
      <c r="F15" s="121" t="s">
        <v>68</v>
      </c>
      <c r="G15" s="122">
        <v>4</v>
      </c>
      <c r="H15" s="128">
        <v>5</v>
      </c>
      <c r="I15" s="129">
        <f t="shared" si="0"/>
        <v>20</v>
      </c>
      <c r="J15" s="123">
        <v>5</v>
      </c>
      <c r="K15" s="121">
        <f t="shared" si="1"/>
        <v>20</v>
      </c>
      <c r="L15" s="121">
        <v>2</v>
      </c>
      <c r="M15" s="122">
        <f t="shared" si="2"/>
        <v>8</v>
      </c>
      <c r="N15" s="128">
        <v>5</v>
      </c>
      <c r="O15" s="129">
        <f t="shared" si="3"/>
        <v>20</v>
      </c>
      <c r="Q15" s="70" t="s">
        <v>228</v>
      </c>
      <c r="R15" s="3" t="s">
        <v>97</v>
      </c>
      <c r="S15" s="58" t="s">
        <v>96</v>
      </c>
      <c r="T15" s="69" t="s">
        <v>54</v>
      </c>
      <c r="V15" s="136" t="s">
        <v>228</v>
      </c>
      <c r="W15" s="133" t="s">
        <v>97</v>
      </c>
      <c r="X15" s="138" t="s">
        <v>96</v>
      </c>
      <c r="Y15" s="69" t="s">
        <v>54</v>
      </c>
    </row>
    <row r="16" spans="1:25" ht="15.75" thickBot="1" x14ac:dyDescent="0.3">
      <c r="A16" s="1">
        <v>3</v>
      </c>
      <c r="B16" s="1" t="s">
        <v>10</v>
      </c>
      <c r="C16" s="1">
        <v>4</v>
      </c>
      <c r="E16" s="125">
        <v>3</v>
      </c>
      <c r="F16" s="121" t="s">
        <v>10</v>
      </c>
      <c r="G16" s="122">
        <v>4</v>
      </c>
      <c r="H16" s="128">
        <v>5</v>
      </c>
      <c r="I16" s="129">
        <f t="shared" si="0"/>
        <v>20</v>
      </c>
      <c r="J16" s="123">
        <v>4</v>
      </c>
      <c r="K16" s="121">
        <f t="shared" si="1"/>
        <v>16</v>
      </c>
      <c r="L16" s="121">
        <v>4</v>
      </c>
      <c r="M16" s="122">
        <f t="shared" si="2"/>
        <v>16</v>
      </c>
      <c r="N16" s="128">
        <v>5</v>
      </c>
      <c r="O16" s="129">
        <f t="shared" si="3"/>
        <v>20</v>
      </c>
      <c r="Q16" s="71" t="s">
        <v>229</v>
      </c>
      <c r="R16" s="72" t="s">
        <v>174</v>
      </c>
      <c r="S16" s="73" t="s">
        <v>76</v>
      </c>
      <c r="T16" s="74" t="s">
        <v>77</v>
      </c>
      <c r="V16" s="137" t="s">
        <v>229</v>
      </c>
      <c r="W16" s="135" t="s">
        <v>76</v>
      </c>
      <c r="X16" s="139" t="s">
        <v>174</v>
      </c>
      <c r="Y16" s="74" t="s">
        <v>77</v>
      </c>
    </row>
    <row r="17" spans="1:23" x14ac:dyDescent="0.25">
      <c r="A17" s="1">
        <v>4</v>
      </c>
      <c r="B17" s="1" t="s">
        <v>12</v>
      </c>
      <c r="C17" s="1">
        <v>4</v>
      </c>
      <c r="E17" s="125">
        <v>4</v>
      </c>
      <c r="F17" s="121" t="s">
        <v>12</v>
      </c>
      <c r="G17" s="122">
        <v>4</v>
      </c>
      <c r="H17" s="128">
        <v>5</v>
      </c>
      <c r="I17" s="129">
        <f t="shared" si="0"/>
        <v>20</v>
      </c>
      <c r="J17" s="123">
        <v>3</v>
      </c>
      <c r="K17" s="121">
        <f t="shared" si="1"/>
        <v>12</v>
      </c>
      <c r="L17" s="121">
        <v>1</v>
      </c>
      <c r="M17" s="122">
        <f t="shared" si="2"/>
        <v>4</v>
      </c>
      <c r="N17" s="128">
        <v>4</v>
      </c>
      <c r="O17" s="129">
        <f t="shared" si="3"/>
        <v>16</v>
      </c>
    </row>
    <row r="18" spans="1:23" x14ac:dyDescent="0.25">
      <c r="A18" s="1">
        <v>5</v>
      </c>
      <c r="B18" s="1" t="s">
        <v>62</v>
      </c>
      <c r="C18" s="1">
        <v>4</v>
      </c>
      <c r="E18" s="125">
        <v>5</v>
      </c>
      <c r="F18" s="121" t="s">
        <v>62</v>
      </c>
      <c r="G18" s="122">
        <v>4</v>
      </c>
      <c r="H18" s="128">
        <v>3</v>
      </c>
      <c r="I18" s="129">
        <f t="shared" si="0"/>
        <v>12</v>
      </c>
      <c r="J18" s="123">
        <v>4</v>
      </c>
      <c r="K18" s="121">
        <f t="shared" si="1"/>
        <v>16</v>
      </c>
      <c r="L18" s="121">
        <v>5</v>
      </c>
      <c r="M18" s="122">
        <f t="shared" si="2"/>
        <v>20</v>
      </c>
      <c r="N18" s="128">
        <v>4</v>
      </c>
      <c r="O18" s="129">
        <f t="shared" si="3"/>
        <v>16</v>
      </c>
    </row>
    <row r="19" spans="1:23" x14ac:dyDescent="0.25">
      <c r="A19" s="1">
        <v>6</v>
      </c>
      <c r="B19" s="1" t="s">
        <v>95</v>
      </c>
      <c r="C19" s="1">
        <v>3</v>
      </c>
      <c r="E19" s="125">
        <v>6</v>
      </c>
      <c r="F19" s="121" t="s">
        <v>95</v>
      </c>
      <c r="G19" s="122">
        <v>3</v>
      </c>
      <c r="H19" s="128">
        <v>2</v>
      </c>
      <c r="I19" s="129">
        <f t="shared" si="0"/>
        <v>6</v>
      </c>
      <c r="J19" s="123">
        <v>2</v>
      </c>
      <c r="K19" s="121">
        <f t="shared" si="1"/>
        <v>6</v>
      </c>
      <c r="L19" s="121">
        <v>3</v>
      </c>
      <c r="M19" s="122">
        <f t="shared" si="2"/>
        <v>9</v>
      </c>
      <c r="N19" s="128">
        <v>5</v>
      </c>
      <c r="O19" s="129">
        <f t="shared" si="3"/>
        <v>15</v>
      </c>
      <c r="W19" s="117" t="s">
        <v>174</v>
      </c>
    </row>
    <row r="20" spans="1:23" x14ac:dyDescent="0.25">
      <c r="A20" s="1">
        <v>7</v>
      </c>
      <c r="B20" s="1" t="s">
        <v>14</v>
      </c>
      <c r="C20" s="1">
        <v>2</v>
      </c>
      <c r="E20" s="125">
        <v>7</v>
      </c>
      <c r="F20" s="121" t="s">
        <v>14</v>
      </c>
      <c r="G20" s="122">
        <v>2</v>
      </c>
      <c r="H20" s="128">
        <v>2</v>
      </c>
      <c r="I20" s="129">
        <f t="shared" si="0"/>
        <v>4</v>
      </c>
      <c r="J20" s="123">
        <v>2</v>
      </c>
      <c r="K20" s="121">
        <f t="shared" si="1"/>
        <v>4</v>
      </c>
      <c r="L20" s="121">
        <v>4</v>
      </c>
      <c r="M20" s="122">
        <f t="shared" si="2"/>
        <v>8</v>
      </c>
      <c r="N20" s="128">
        <v>5</v>
      </c>
      <c r="O20" s="129">
        <f t="shared" si="3"/>
        <v>10</v>
      </c>
    </row>
    <row r="21" spans="1:23" x14ac:dyDescent="0.25">
      <c r="A21" s="1"/>
      <c r="B21" s="1" t="s">
        <v>15</v>
      </c>
      <c r="C21" s="1">
        <f>SUM(C14:C20)</f>
        <v>26</v>
      </c>
      <c r="E21" s="178" t="s">
        <v>21</v>
      </c>
      <c r="F21" s="179"/>
      <c r="G21" s="203"/>
      <c r="H21" s="173">
        <f>SUM(I14:I20)</f>
        <v>107</v>
      </c>
      <c r="I21" s="174"/>
      <c r="J21" s="154">
        <f>SUM(K14:K20)</f>
        <v>89</v>
      </c>
      <c r="K21" s="150"/>
      <c r="L21" s="150">
        <f>SUM(M14:M20)</f>
        <v>70</v>
      </c>
      <c r="M21" s="152"/>
      <c r="N21" s="173">
        <f>SUM(O14:O20)</f>
        <v>107</v>
      </c>
      <c r="O21" s="174"/>
    </row>
    <row r="22" spans="1:23" ht="15.75" thickBot="1" x14ac:dyDescent="0.3">
      <c r="B22" s="2" t="s">
        <v>42</v>
      </c>
      <c r="C22" s="2">
        <f>C21*5</f>
        <v>130</v>
      </c>
      <c r="E22" s="175" t="s">
        <v>105</v>
      </c>
      <c r="F22" s="176"/>
      <c r="G22" s="207"/>
      <c r="H22" s="170">
        <f>H21/C22</f>
        <v>0.82307692307692304</v>
      </c>
      <c r="I22" s="171"/>
      <c r="J22" s="197">
        <f>J21/$C$22</f>
        <v>0.68461538461538463</v>
      </c>
      <c r="K22" s="168"/>
      <c r="L22" s="168">
        <f>L21/$C$22</f>
        <v>0.53846153846153844</v>
      </c>
      <c r="M22" s="169"/>
      <c r="N22" s="170">
        <f t="shared" ref="N22" si="4">N21/$C$22</f>
        <v>0.82307692307692304</v>
      </c>
      <c r="O22" s="171"/>
    </row>
    <row r="24" spans="1:23" x14ac:dyDescent="0.25">
      <c r="H24" s="4"/>
      <c r="I24" s="4">
        <f>LARGE(H22:O22,1)</f>
        <v>0.82307692307692304</v>
      </c>
    </row>
    <row r="25" spans="1:23" x14ac:dyDescent="0.25">
      <c r="A25" s="149" t="s">
        <v>38</v>
      </c>
      <c r="B25" s="149"/>
    </row>
    <row r="27" spans="1:23" x14ac:dyDescent="0.25">
      <c r="A27" s="2">
        <v>1</v>
      </c>
      <c r="B27" s="2" t="s">
        <v>39</v>
      </c>
    </row>
    <row r="28" spans="1:23" x14ac:dyDescent="0.25">
      <c r="A28" s="2">
        <v>2</v>
      </c>
      <c r="B28" s="2"/>
    </row>
    <row r="29" spans="1:23" x14ac:dyDescent="0.25">
      <c r="A29" s="2">
        <v>3</v>
      </c>
      <c r="B29" s="2" t="s">
        <v>40</v>
      </c>
    </row>
    <row r="30" spans="1:23" x14ac:dyDescent="0.25">
      <c r="A30" s="2">
        <v>4</v>
      </c>
      <c r="B30" s="2"/>
    </row>
    <row r="31" spans="1:23" x14ac:dyDescent="0.25">
      <c r="A31" s="2">
        <v>5</v>
      </c>
      <c r="B31" s="2" t="s">
        <v>41</v>
      </c>
    </row>
  </sheetData>
  <mergeCells count="27">
    <mergeCell ref="A25:B25"/>
    <mergeCell ref="E22:G22"/>
    <mergeCell ref="E21:G21"/>
    <mergeCell ref="G11:G13"/>
    <mergeCell ref="F11:F13"/>
    <mergeCell ref="H21:I21"/>
    <mergeCell ref="J21:K21"/>
    <mergeCell ref="L21:M21"/>
    <mergeCell ref="N21:O21"/>
    <mergeCell ref="H22:I22"/>
    <mergeCell ref="J22:K22"/>
    <mergeCell ref="L22:M22"/>
    <mergeCell ref="N22:O22"/>
    <mergeCell ref="V11:V12"/>
    <mergeCell ref="W11:Y11"/>
    <mergeCell ref="A1:B1"/>
    <mergeCell ref="E9:O9"/>
    <mergeCell ref="E11:E13"/>
    <mergeCell ref="H11:O11"/>
    <mergeCell ref="H12:I12"/>
    <mergeCell ref="J12:K12"/>
    <mergeCell ref="L12:M12"/>
    <mergeCell ref="N12:O12"/>
    <mergeCell ref="Q9:T9"/>
    <mergeCell ref="Q11:Q12"/>
    <mergeCell ref="R11:T11"/>
    <mergeCell ref="A11:C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4" sqref="D4"/>
    </sheetView>
  </sheetViews>
  <sheetFormatPr defaultRowHeight="15" x14ac:dyDescent="0.25"/>
  <cols>
    <col min="1" max="1" width="8.42578125" bestFit="1" customWidth="1"/>
    <col min="2" max="2" width="31.140625" bestFit="1" customWidth="1"/>
    <col min="3" max="3" width="24" bestFit="1" customWidth="1"/>
    <col min="4" max="4" width="3.85546875" customWidth="1"/>
    <col min="5" max="5" width="8.28515625" customWidth="1"/>
    <col min="6" max="6" width="23.140625" bestFit="1" customWidth="1"/>
    <col min="7" max="7" width="11.42578125" customWidth="1"/>
    <col min="8" max="8" width="3" bestFit="1" customWidth="1"/>
    <col min="9" max="9" width="8.7109375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1.7109375" bestFit="1" customWidth="1"/>
    <col min="18" max="18" width="22.28515625" bestFit="1" customWidth="1"/>
    <col min="19" max="19" width="22.85546875" bestFit="1" customWidth="1"/>
    <col min="20" max="20" width="22.7109375" bestFit="1" customWidth="1"/>
  </cols>
  <sheetData>
    <row r="1" spans="1:15" x14ac:dyDescent="0.25">
      <c r="A1" s="149" t="s">
        <v>267</v>
      </c>
      <c r="B1" s="149"/>
    </row>
    <row r="2" spans="1:15" ht="15.75" thickBot="1" x14ac:dyDescent="0.3"/>
    <row r="3" spans="1:15" x14ac:dyDescent="0.25">
      <c r="A3" s="65" t="s">
        <v>175</v>
      </c>
      <c r="B3" s="66" t="s">
        <v>222</v>
      </c>
    </row>
    <row r="4" spans="1:15" x14ac:dyDescent="0.25">
      <c r="A4" s="52">
        <v>1</v>
      </c>
      <c r="B4" s="53" t="s">
        <v>78</v>
      </c>
    </row>
    <row r="5" spans="1:15" x14ac:dyDescent="0.25">
      <c r="A5" s="52">
        <v>2</v>
      </c>
      <c r="B5" s="53" t="s">
        <v>208</v>
      </c>
    </row>
    <row r="6" spans="1:15" x14ac:dyDescent="0.25">
      <c r="A6" s="52">
        <v>3</v>
      </c>
      <c r="B6" s="53" t="s">
        <v>79</v>
      </c>
    </row>
    <row r="7" spans="1:15" ht="15.75" thickBot="1" x14ac:dyDescent="0.3">
      <c r="A7" s="67">
        <v>4</v>
      </c>
      <c r="B7" s="68" t="s">
        <v>80</v>
      </c>
    </row>
    <row r="8" spans="1:15" x14ac:dyDescent="0.25">
      <c r="A8" s="6"/>
      <c r="B8" s="6"/>
    </row>
    <row r="9" spans="1:15" x14ac:dyDescent="0.25">
      <c r="A9" s="6"/>
      <c r="B9" s="6"/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spans="1:15" ht="15.75" thickBot="1" x14ac:dyDescent="0.3"/>
    <row r="11" spans="1:15" ht="15.75" thickBot="1" x14ac:dyDescent="0.3">
      <c r="A11" s="149" t="s">
        <v>6</v>
      </c>
      <c r="B11" s="149"/>
      <c r="C11" s="149"/>
      <c r="E11" s="209" t="s">
        <v>172</v>
      </c>
      <c r="F11" s="193" t="s">
        <v>8</v>
      </c>
      <c r="G11" s="193" t="s">
        <v>216</v>
      </c>
      <c r="H11" s="159" t="s">
        <v>17</v>
      </c>
      <c r="I11" s="159"/>
      <c r="J11" s="160"/>
      <c r="K11" s="160"/>
      <c r="L11" s="159"/>
      <c r="M11" s="159"/>
      <c r="N11" s="159"/>
      <c r="O11" s="183"/>
    </row>
    <row r="12" spans="1:15" x14ac:dyDescent="0.25">
      <c r="E12" s="210"/>
      <c r="F12" s="194"/>
      <c r="G12" s="194"/>
      <c r="H12" s="151" t="s">
        <v>18</v>
      </c>
      <c r="I12" s="198"/>
      <c r="J12" s="163" t="s">
        <v>22</v>
      </c>
      <c r="K12" s="164"/>
      <c r="L12" s="154" t="s">
        <v>35</v>
      </c>
      <c r="M12" s="150"/>
      <c r="N12" s="150" t="s">
        <v>28</v>
      </c>
      <c r="O12" s="184"/>
    </row>
    <row r="13" spans="1:15" ht="45" x14ac:dyDescent="0.25">
      <c r="A13" s="24" t="s">
        <v>172</v>
      </c>
      <c r="B13" s="20" t="s">
        <v>8</v>
      </c>
      <c r="C13" s="20" t="s">
        <v>216</v>
      </c>
      <c r="E13" s="211"/>
      <c r="F13" s="195"/>
      <c r="G13" s="195"/>
      <c r="H13" s="121" t="s">
        <v>19</v>
      </c>
      <c r="I13" s="122" t="s">
        <v>20</v>
      </c>
      <c r="J13" s="128" t="s">
        <v>23</v>
      </c>
      <c r="K13" s="129" t="s">
        <v>24</v>
      </c>
      <c r="L13" s="123" t="s">
        <v>26</v>
      </c>
      <c r="M13" s="121" t="s">
        <v>27</v>
      </c>
      <c r="N13" s="121" t="s">
        <v>29</v>
      </c>
      <c r="O13" s="124" t="s">
        <v>30</v>
      </c>
    </row>
    <row r="14" spans="1:15" x14ac:dyDescent="0.25">
      <c r="A14" s="1">
        <v>1</v>
      </c>
      <c r="B14" s="1" t="s">
        <v>9</v>
      </c>
      <c r="C14" s="1">
        <v>5</v>
      </c>
      <c r="E14" s="125">
        <v>1</v>
      </c>
      <c r="F14" s="121" t="s">
        <v>9</v>
      </c>
      <c r="G14" s="121">
        <v>5</v>
      </c>
      <c r="H14" s="121">
        <v>3</v>
      </c>
      <c r="I14" s="122">
        <f t="shared" ref="I14:I19" si="0">H14*C14</f>
        <v>15</v>
      </c>
      <c r="J14" s="128">
        <v>3</v>
      </c>
      <c r="K14" s="129">
        <f t="shared" ref="K14:K19" si="1">J14*$C14</f>
        <v>15</v>
      </c>
      <c r="L14" s="123">
        <v>3</v>
      </c>
      <c r="M14" s="121">
        <f t="shared" ref="M14:M19" si="2">L14*$C14</f>
        <v>15</v>
      </c>
      <c r="N14" s="121">
        <v>5</v>
      </c>
      <c r="O14" s="124">
        <f t="shared" ref="O14:O19" si="3">N14*$C14</f>
        <v>25</v>
      </c>
    </row>
    <row r="15" spans="1:15" x14ac:dyDescent="0.25">
      <c r="A15" s="1">
        <v>2</v>
      </c>
      <c r="B15" s="1" t="s">
        <v>68</v>
      </c>
      <c r="C15" s="1">
        <v>4</v>
      </c>
      <c r="E15" s="125">
        <v>2</v>
      </c>
      <c r="F15" s="121" t="s">
        <v>68</v>
      </c>
      <c r="G15" s="121">
        <v>4</v>
      </c>
      <c r="H15" s="121">
        <v>5</v>
      </c>
      <c r="I15" s="122">
        <f t="shared" si="0"/>
        <v>20</v>
      </c>
      <c r="J15" s="128">
        <v>4</v>
      </c>
      <c r="K15" s="129">
        <f t="shared" si="1"/>
        <v>16</v>
      </c>
      <c r="L15" s="123">
        <v>5</v>
      </c>
      <c r="M15" s="121">
        <f t="shared" si="2"/>
        <v>20</v>
      </c>
      <c r="N15" s="121">
        <v>5</v>
      </c>
      <c r="O15" s="124">
        <f t="shared" si="3"/>
        <v>20</v>
      </c>
    </row>
    <row r="16" spans="1:15" x14ac:dyDescent="0.25">
      <c r="A16" s="1">
        <v>3</v>
      </c>
      <c r="B16" s="1" t="s">
        <v>10</v>
      </c>
      <c r="C16" s="1">
        <v>4</v>
      </c>
      <c r="E16" s="125">
        <v>3</v>
      </c>
      <c r="F16" s="121" t="s">
        <v>10</v>
      </c>
      <c r="G16" s="121">
        <v>4</v>
      </c>
      <c r="H16" s="121">
        <v>5</v>
      </c>
      <c r="I16" s="122">
        <f t="shared" si="0"/>
        <v>20</v>
      </c>
      <c r="J16" s="128">
        <v>5</v>
      </c>
      <c r="K16" s="129">
        <f t="shared" si="1"/>
        <v>20</v>
      </c>
      <c r="L16" s="123">
        <v>5</v>
      </c>
      <c r="M16" s="121">
        <f t="shared" si="2"/>
        <v>20</v>
      </c>
      <c r="N16" s="121">
        <v>4</v>
      </c>
      <c r="O16" s="124">
        <f t="shared" si="3"/>
        <v>16</v>
      </c>
    </row>
    <row r="17" spans="1:15" x14ac:dyDescent="0.25">
      <c r="A17" s="1">
        <v>4</v>
      </c>
      <c r="B17" s="1" t="s">
        <v>12</v>
      </c>
      <c r="C17" s="1">
        <v>3</v>
      </c>
      <c r="E17" s="125">
        <v>4</v>
      </c>
      <c r="F17" s="121" t="s">
        <v>12</v>
      </c>
      <c r="G17" s="121">
        <v>3</v>
      </c>
      <c r="H17" s="121">
        <v>5</v>
      </c>
      <c r="I17" s="122">
        <f t="shared" si="0"/>
        <v>15</v>
      </c>
      <c r="J17" s="128">
        <v>5</v>
      </c>
      <c r="K17" s="129">
        <f t="shared" si="1"/>
        <v>15</v>
      </c>
      <c r="L17" s="123">
        <v>5</v>
      </c>
      <c r="M17" s="121">
        <f t="shared" si="2"/>
        <v>15</v>
      </c>
      <c r="N17" s="121">
        <v>5</v>
      </c>
      <c r="O17" s="124">
        <f t="shared" si="3"/>
        <v>15</v>
      </c>
    </row>
    <row r="18" spans="1:15" x14ac:dyDescent="0.25">
      <c r="A18" s="1">
        <v>5</v>
      </c>
      <c r="B18" s="1" t="s">
        <v>62</v>
      </c>
      <c r="C18" s="1">
        <v>3</v>
      </c>
      <c r="E18" s="125">
        <v>5</v>
      </c>
      <c r="F18" s="121" t="s">
        <v>62</v>
      </c>
      <c r="G18" s="121">
        <v>3</v>
      </c>
      <c r="H18" s="121">
        <v>3</v>
      </c>
      <c r="I18" s="122">
        <f t="shared" si="0"/>
        <v>9</v>
      </c>
      <c r="J18" s="128">
        <v>5</v>
      </c>
      <c r="K18" s="129">
        <f t="shared" si="1"/>
        <v>15</v>
      </c>
      <c r="L18" s="123">
        <v>3</v>
      </c>
      <c r="M18" s="121">
        <f t="shared" si="2"/>
        <v>9</v>
      </c>
      <c r="N18" s="121">
        <v>2</v>
      </c>
      <c r="O18" s="124">
        <f t="shared" si="3"/>
        <v>6</v>
      </c>
    </row>
    <row r="19" spans="1:15" x14ac:dyDescent="0.25">
      <c r="A19" s="1">
        <v>6</v>
      </c>
      <c r="B19" s="5" t="s">
        <v>98</v>
      </c>
      <c r="C19" s="1">
        <v>3</v>
      </c>
      <c r="E19" s="125">
        <v>6</v>
      </c>
      <c r="F19" s="121" t="s">
        <v>98</v>
      </c>
      <c r="G19" s="121">
        <v>3</v>
      </c>
      <c r="H19" s="121">
        <v>3</v>
      </c>
      <c r="I19" s="122">
        <f t="shared" si="0"/>
        <v>9</v>
      </c>
      <c r="J19" s="128">
        <v>5</v>
      </c>
      <c r="K19" s="129">
        <f t="shared" si="1"/>
        <v>15</v>
      </c>
      <c r="L19" s="123">
        <v>3</v>
      </c>
      <c r="M19" s="121">
        <f t="shared" si="2"/>
        <v>9</v>
      </c>
      <c r="N19" s="121">
        <v>3</v>
      </c>
      <c r="O19" s="124">
        <f t="shared" si="3"/>
        <v>9</v>
      </c>
    </row>
    <row r="20" spans="1:15" x14ac:dyDescent="0.25">
      <c r="A20" s="1"/>
      <c r="B20" s="1" t="s">
        <v>15</v>
      </c>
      <c r="C20" s="1">
        <f>SUM(C14:C19)</f>
        <v>22</v>
      </c>
      <c r="E20" s="190" t="s">
        <v>21</v>
      </c>
      <c r="F20" s="191"/>
      <c r="G20" s="192"/>
      <c r="H20" s="150">
        <f>SUM(I14:I19)</f>
        <v>88</v>
      </c>
      <c r="I20" s="152"/>
      <c r="J20" s="173">
        <f>SUM(K14:K19)</f>
        <v>96</v>
      </c>
      <c r="K20" s="174"/>
      <c r="L20" s="154">
        <f>SUM(M14:M19)</f>
        <v>88</v>
      </c>
      <c r="M20" s="150"/>
      <c r="N20" s="150">
        <f>SUM(O14:O19)</f>
        <v>91</v>
      </c>
      <c r="O20" s="184"/>
    </row>
    <row r="21" spans="1:15" ht="15.75" thickBot="1" x14ac:dyDescent="0.3">
      <c r="B21" s="2" t="s">
        <v>42</v>
      </c>
      <c r="C21" s="2">
        <f>C20*5</f>
        <v>110</v>
      </c>
      <c r="E21" s="187" t="s">
        <v>105</v>
      </c>
      <c r="F21" s="188"/>
      <c r="G21" s="189"/>
      <c r="H21" s="168">
        <f>H20/C21</f>
        <v>0.8</v>
      </c>
      <c r="I21" s="169"/>
      <c r="J21" s="170">
        <f>J20/$C$21</f>
        <v>0.87272727272727268</v>
      </c>
      <c r="K21" s="171"/>
      <c r="L21" s="197">
        <f>L20/$C$21</f>
        <v>0.8</v>
      </c>
      <c r="M21" s="168"/>
      <c r="N21" s="168">
        <f t="shared" ref="N21" si="4">N20/$C$21</f>
        <v>0.82727272727272727</v>
      </c>
      <c r="O21" s="196"/>
    </row>
    <row r="23" spans="1:15" x14ac:dyDescent="0.25">
      <c r="H23" s="4"/>
      <c r="I23" s="4">
        <f>LARGE(H21:O21,1)</f>
        <v>0.87272727272727268</v>
      </c>
    </row>
    <row r="24" spans="1:15" x14ac:dyDescent="0.25">
      <c r="A24" s="149" t="s">
        <v>38</v>
      </c>
      <c r="B24" s="149"/>
    </row>
    <row r="26" spans="1:15" x14ac:dyDescent="0.25">
      <c r="A26" s="2">
        <v>1</v>
      </c>
      <c r="B26" s="2" t="s">
        <v>39</v>
      </c>
    </row>
    <row r="27" spans="1:15" x14ac:dyDescent="0.25">
      <c r="A27" s="2">
        <v>2</v>
      </c>
      <c r="B27" s="2"/>
    </row>
    <row r="28" spans="1:15" x14ac:dyDescent="0.25">
      <c r="A28" s="2">
        <v>3</v>
      </c>
      <c r="B28" s="2" t="s">
        <v>40</v>
      </c>
    </row>
    <row r="29" spans="1:15" x14ac:dyDescent="0.25">
      <c r="A29" s="2">
        <v>4</v>
      </c>
      <c r="B29" s="2"/>
    </row>
    <row r="30" spans="1:15" x14ac:dyDescent="0.25">
      <c r="A30" s="2">
        <v>5</v>
      </c>
      <c r="B30" s="2" t="s">
        <v>41</v>
      </c>
    </row>
  </sheetData>
  <mergeCells count="22">
    <mergeCell ref="A24:B24"/>
    <mergeCell ref="H20:I20"/>
    <mergeCell ref="J20:K20"/>
    <mergeCell ref="L20:M20"/>
    <mergeCell ref="N20:O20"/>
    <mergeCell ref="H21:I21"/>
    <mergeCell ref="J21:K21"/>
    <mergeCell ref="L21:M21"/>
    <mergeCell ref="N21:O21"/>
    <mergeCell ref="E21:G21"/>
    <mergeCell ref="E20:G20"/>
    <mergeCell ref="A1:B1"/>
    <mergeCell ref="E9:O9"/>
    <mergeCell ref="E11:E13"/>
    <mergeCell ref="H11:O11"/>
    <mergeCell ref="H12:I12"/>
    <mergeCell ref="J12:K12"/>
    <mergeCell ref="L12:M12"/>
    <mergeCell ref="N12:O12"/>
    <mergeCell ref="A11:C11"/>
    <mergeCell ref="G11:G13"/>
    <mergeCell ref="F11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B3" workbookViewId="0">
      <selection activeCell="P29" sqref="P29"/>
    </sheetView>
  </sheetViews>
  <sheetFormatPr defaultRowHeight="15" x14ac:dyDescent="0.25"/>
  <cols>
    <col min="1" max="1" width="8.42578125" bestFit="1" customWidth="1"/>
    <col min="2" max="2" width="24.5703125" customWidth="1"/>
    <col min="3" max="3" width="24" bestFit="1" customWidth="1"/>
    <col min="4" max="4" width="3.85546875" customWidth="1"/>
    <col min="5" max="5" width="8.28515625" customWidth="1"/>
    <col min="6" max="6" width="23.140625" bestFit="1" customWidth="1"/>
    <col min="7" max="7" width="11.5703125" customWidth="1"/>
    <col min="8" max="8" width="3" bestFit="1" customWidth="1"/>
    <col min="9" max="9" width="6.7109375" bestFit="1" customWidth="1"/>
    <col min="10" max="10" width="3" bestFit="1" customWidth="1"/>
    <col min="11" max="11" width="6.7109375" bestFit="1" customWidth="1"/>
    <col min="12" max="12" width="3" bestFit="1" customWidth="1"/>
    <col min="13" max="13" width="6.7109375" bestFit="1" customWidth="1"/>
    <col min="14" max="14" width="3" bestFit="1" customWidth="1"/>
    <col min="15" max="15" width="6.7109375" bestFit="1" customWidth="1"/>
    <col min="16" max="16" width="3" bestFit="1" customWidth="1"/>
    <col min="17" max="17" width="36.42578125" bestFit="1" customWidth="1"/>
    <col min="18" max="18" width="9" bestFit="1" customWidth="1"/>
    <col min="19" max="19" width="7.85546875" bestFit="1" customWidth="1"/>
    <col min="20" max="20" width="12.42578125" bestFit="1" customWidth="1"/>
  </cols>
  <sheetData>
    <row r="1" spans="1:20" x14ac:dyDescent="0.25">
      <c r="A1" s="149" t="s">
        <v>104</v>
      </c>
      <c r="B1" s="149"/>
    </row>
    <row r="2" spans="1:20" ht="15.75" thickBot="1" x14ac:dyDescent="0.3"/>
    <row r="3" spans="1:20" x14ac:dyDescent="0.25">
      <c r="A3" s="59" t="s">
        <v>175</v>
      </c>
      <c r="B3" s="60" t="s">
        <v>268</v>
      </c>
    </row>
    <row r="4" spans="1:20" x14ac:dyDescent="0.25">
      <c r="A4" s="61">
        <v>1</v>
      </c>
      <c r="B4" s="62" t="s">
        <v>223</v>
      </c>
    </row>
    <row r="5" spans="1:20" x14ac:dyDescent="0.25">
      <c r="A5" s="61">
        <v>2</v>
      </c>
      <c r="B5" s="62" t="s">
        <v>224</v>
      </c>
    </row>
    <row r="6" spans="1:20" x14ac:dyDescent="0.25">
      <c r="A6" s="61">
        <v>3</v>
      </c>
      <c r="B6" s="62" t="s">
        <v>225</v>
      </c>
    </row>
    <row r="7" spans="1:20" ht="15.75" thickBot="1" x14ac:dyDescent="0.3">
      <c r="A7" s="63">
        <v>4</v>
      </c>
      <c r="B7" s="64" t="s">
        <v>103</v>
      </c>
    </row>
    <row r="8" spans="1:20" x14ac:dyDescent="0.25">
      <c r="A8" s="6"/>
      <c r="B8" s="6"/>
    </row>
    <row r="9" spans="1:20" x14ac:dyDescent="0.25">
      <c r="A9" s="6"/>
      <c r="B9" s="6"/>
      <c r="E9" s="150" t="s">
        <v>16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Q9" s="150" t="s">
        <v>43</v>
      </c>
      <c r="R9" s="150"/>
      <c r="S9" s="150"/>
      <c r="T9" s="150"/>
    </row>
    <row r="10" spans="1:20" ht="15.75" thickBot="1" x14ac:dyDescent="0.3"/>
    <row r="11" spans="1:20" x14ac:dyDescent="0.25">
      <c r="A11" s="149" t="s">
        <v>6</v>
      </c>
      <c r="B11" s="149"/>
      <c r="C11" s="149"/>
      <c r="E11" s="156" t="s">
        <v>172</v>
      </c>
      <c r="F11" s="181" t="s">
        <v>8</v>
      </c>
      <c r="G11" s="193" t="s">
        <v>216</v>
      </c>
      <c r="H11" s="159" t="s">
        <v>17</v>
      </c>
      <c r="I11" s="159"/>
      <c r="J11" s="159"/>
      <c r="K11" s="159"/>
      <c r="L11" s="159"/>
      <c r="M11" s="159"/>
      <c r="N11" s="159"/>
      <c r="O11" s="183"/>
      <c r="Q11" s="204" t="s">
        <v>44</v>
      </c>
      <c r="R11" s="205" t="s">
        <v>55</v>
      </c>
      <c r="S11" s="205"/>
      <c r="T11" s="206"/>
    </row>
    <row r="12" spans="1:20" ht="15.75" thickBot="1" x14ac:dyDescent="0.3">
      <c r="E12" s="157"/>
      <c r="F12" s="182"/>
      <c r="G12" s="194"/>
      <c r="H12" s="212" t="s">
        <v>18</v>
      </c>
      <c r="I12" s="212"/>
      <c r="J12" s="150" t="s">
        <v>22</v>
      </c>
      <c r="K12" s="150"/>
      <c r="L12" s="150" t="s">
        <v>35</v>
      </c>
      <c r="M12" s="150"/>
      <c r="N12" s="150" t="s">
        <v>28</v>
      </c>
      <c r="O12" s="184"/>
      <c r="Q12" s="162"/>
      <c r="R12" s="140">
        <v>1</v>
      </c>
      <c r="S12" s="117">
        <v>2</v>
      </c>
      <c r="T12" s="69">
        <v>3</v>
      </c>
    </row>
    <row r="13" spans="1:20" ht="19.5" customHeight="1" x14ac:dyDescent="0.25">
      <c r="A13" s="40" t="s">
        <v>172</v>
      </c>
      <c r="B13" s="105" t="s">
        <v>8</v>
      </c>
      <c r="C13" s="106" t="s">
        <v>216</v>
      </c>
      <c r="E13" s="157"/>
      <c r="F13" s="182"/>
      <c r="G13" s="195"/>
      <c r="H13" s="143" t="s">
        <v>19</v>
      </c>
      <c r="I13" s="143" t="s">
        <v>20</v>
      </c>
      <c r="J13" s="121" t="s">
        <v>23</v>
      </c>
      <c r="K13" s="121" t="s">
        <v>24</v>
      </c>
      <c r="L13" s="121" t="s">
        <v>26</v>
      </c>
      <c r="M13" s="121" t="s">
        <v>27</v>
      </c>
      <c r="N13" s="121" t="s">
        <v>29</v>
      </c>
      <c r="O13" s="124" t="s">
        <v>30</v>
      </c>
      <c r="Q13" s="136" t="s">
        <v>230</v>
      </c>
      <c r="R13" s="132" t="s">
        <v>76</v>
      </c>
      <c r="S13" s="141" t="s">
        <v>84</v>
      </c>
      <c r="T13" s="53" t="s">
        <v>174</v>
      </c>
    </row>
    <row r="14" spans="1:20" ht="15.75" thickBot="1" x14ac:dyDescent="0.3">
      <c r="A14" s="43">
        <v>1</v>
      </c>
      <c r="B14" s="103" t="s">
        <v>9</v>
      </c>
      <c r="C14" s="44">
        <v>5</v>
      </c>
      <c r="E14" s="125">
        <v>1</v>
      </c>
      <c r="F14" s="120" t="s">
        <v>9</v>
      </c>
      <c r="G14" s="120">
        <v>5</v>
      </c>
      <c r="H14" s="143">
        <v>5</v>
      </c>
      <c r="I14" s="143">
        <f t="shared" ref="I14:I20" si="0">H14*C14</f>
        <v>25</v>
      </c>
      <c r="J14" s="121">
        <v>5</v>
      </c>
      <c r="K14" s="121">
        <f t="shared" ref="K14:K20" si="1">J14*$C14</f>
        <v>25</v>
      </c>
      <c r="L14" s="121">
        <v>2</v>
      </c>
      <c r="M14" s="121">
        <f t="shared" ref="M14:M20" si="2">L14*$C14</f>
        <v>10</v>
      </c>
      <c r="N14" s="121">
        <v>1</v>
      </c>
      <c r="O14" s="124">
        <f t="shared" ref="O14:O20" si="3">N14*$C14</f>
        <v>5</v>
      </c>
      <c r="Q14" s="137" t="s">
        <v>189</v>
      </c>
      <c r="R14" s="135" t="s">
        <v>82</v>
      </c>
      <c r="S14" s="142" t="s">
        <v>81</v>
      </c>
      <c r="T14" s="68" t="s">
        <v>195</v>
      </c>
    </row>
    <row r="15" spans="1:20" x14ac:dyDescent="0.25">
      <c r="A15" s="43">
        <v>2</v>
      </c>
      <c r="B15" s="103" t="s">
        <v>68</v>
      </c>
      <c r="C15" s="44">
        <v>3</v>
      </c>
      <c r="E15" s="125">
        <v>2</v>
      </c>
      <c r="F15" s="120" t="s">
        <v>68</v>
      </c>
      <c r="G15" s="120">
        <v>3</v>
      </c>
      <c r="H15" s="143">
        <v>5</v>
      </c>
      <c r="I15" s="143">
        <f t="shared" si="0"/>
        <v>15</v>
      </c>
      <c r="J15" s="121">
        <v>4</v>
      </c>
      <c r="K15" s="121">
        <f t="shared" si="1"/>
        <v>12</v>
      </c>
      <c r="L15" s="121">
        <v>4</v>
      </c>
      <c r="M15" s="121">
        <f t="shared" si="2"/>
        <v>12</v>
      </c>
      <c r="N15" s="121">
        <v>3</v>
      </c>
      <c r="O15" s="124">
        <f t="shared" si="3"/>
        <v>9</v>
      </c>
    </row>
    <row r="16" spans="1:20" ht="15.75" thickBot="1" x14ac:dyDescent="0.3">
      <c r="A16" s="43">
        <v>3</v>
      </c>
      <c r="B16" s="103" t="s">
        <v>10</v>
      </c>
      <c r="C16" s="44">
        <v>3</v>
      </c>
      <c r="E16" s="125">
        <v>3</v>
      </c>
      <c r="F16" s="120" t="s">
        <v>10</v>
      </c>
      <c r="G16" s="120">
        <v>3</v>
      </c>
      <c r="H16" s="143">
        <v>5</v>
      </c>
      <c r="I16" s="143">
        <f t="shared" si="0"/>
        <v>15</v>
      </c>
      <c r="J16" s="121">
        <v>5</v>
      </c>
      <c r="K16" s="121">
        <f t="shared" si="1"/>
        <v>15</v>
      </c>
      <c r="L16" s="121">
        <v>3</v>
      </c>
      <c r="M16" s="121">
        <f t="shared" si="2"/>
        <v>9</v>
      </c>
      <c r="N16" s="121">
        <v>4</v>
      </c>
      <c r="O16" s="124">
        <f t="shared" si="3"/>
        <v>12</v>
      </c>
      <c r="S16" s="75" t="s">
        <v>81</v>
      </c>
    </row>
    <row r="17" spans="1:15" x14ac:dyDescent="0.25">
      <c r="A17" s="43">
        <v>4</v>
      </c>
      <c r="B17" s="103" t="s">
        <v>12</v>
      </c>
      <c r="C17" s="44">
        <v>4</v>
      </c>
      <c r="E17" s="125">
        <v>4</v>
      </c>
      <c r="F17" s="120" t="s">
        <v>12</v>
      </c>
      <c r="G17" s="120">
        <v>4</v>
      </c>
      <c r="H17" s="143">
        <v>5</v>
      </c>
      <c r="I17" s="143">
        <f t="shared" si="0"/>
        <v>20</v>
      </c>
      <c r="J17" s="121">
        <v>5</v>
      </c>
      <c r="K17" s="121">
        <f t="shared" si="1"/>
        <v>20</v>
      </c>
      <c r="L17" s="121">
        <v>3</v>
      </c>
      <c r="M17" s="121">
        <f t="shared" si="2"/>
        <v>12</v>
      </c>
      <c r="N17" s="121">
        <v>3</v>
      </c>
      <c r="O17" s="124">
        <f t="shared" si="3"/>
        <v>12</v>
      </c>
    </row>
    <row r="18" spans="1:15" x14ac:dyDescent="0.25">
      <c r="A18" s="43">
        <v>5</v>
      </c>
      <c r="B18" s="103" t="s">
        <v>101</v>
      </c>
      <c r="C18" s="44">
        <v>2</v>
      </c>
      <c r="E18" s="125">
        <v>5</v>
      </c>
      <c r="F18" s="120" t="s">
        <v>101</v>
      </c>
      <c r="G18" s="120">
        <v>2</v>
      </c>
      <c r="H18" s="143">
        <v>2</v>
      </c>
      <c r="I18" s="143">
        <f t="shared" si="0"/>
        <v>4</v>
      </c>
      <c r="J18" s="121">
        <v>2</v>
      </c>
      <c r="K18" s="121">
        <f t="shared" si="1"/>
        <v>4</v>
      </c>
      <c r="L18" s="121">
        <v>4</v>
      </c>
      <c r="M18" s="121">
        <f t="shared" si="2"/>
        <v>8</v>
      </c>
      <c r="N18" s="121">
        <v>4</v>
      </c>
      <c r="O18" s="124">
        <f t="shared" si="3"/>
        <v>8</v>
      </c>
    </row>
    <row r="19" spans="1:15" x14ac:dyDescent="0.25">
      <c r="A19" s="43">
        <v>6</v>
      </c>
      <c r="B19" s="7" t="s">
        <v>13</v>
      </c>
      <c r="C19" s="44">
        <v>4</v>
      </c>
      <c r="E19" s="125">
        <v>6</v>
      </c>
      <c r="F19" s="7" t="s">
        <v>13</v>
      </c>
      <c r="G19" s="120">
        <v>4</v>
      </c>
      <c r="H19" s="143">
        <v>3</v>
      </c>
      <c r="I19" s="143">
        <f t="shared" si="0"/>
        <v>12</v>
      </c>
      <c r="J19" s="121">
        <v>3</v>
      </c>
      <c r="K19" s="121">
        <f t="shared" si="1"/>
        <v>12</v>
      </c>
      <c r="L19" s="121">
        <v>4</v>
      </c>
      <c r="M19" s="121">
        <f t="shared" si="2"/>
        <v>16</v>
      </c>
      <c r="N19" s="121">
        <v>5</v>
      </c>
      <c r="O19" s="124">
        <f t="shared" si="3"/>
        <v>20</v>
      </c>
    </row>
    <row r="20" spans="1:15" ht="15.75" thickBot="1" x14ac:dyDescent="0.3">
      <c r="A20" s="45">
        <v>7</v>
      </c>
      <c r="B20" s="107" t="s">
        <v>100</v>
      </c>
      <c r="C20" s="47">
        <v>4</v>
      </c>
      <c r="E20" s="125">
        <v>7</v>
      </c>
      <c r="F20" s="7" t="s">
        <v>100</v>
      </c>
      <c r="G20" s="120">
        <v>4</v>
      </c>
      <c r="H20" s="143">
        <v>3</v>
      </c>
      <c r="I20" s="143">
        <f t="shared" si="0"/>
        <v>12</v>
      </c>
      <c r="J20" s="121">
        <v>3</v>
      </c>
      <c r="K20" s="121">
        <f t="shared" si="1"/>
        <v>12</v>
      </c>
      <c r="L20" s="121">
        <v>3</v>
      </c>
      <c r="M20" s="121">
        <f t="shared" si="2"/>
        <v>12</v>
      </c>
      <c r="N20" s="121">
        <v>5</v>
      </c>
      <c r="O20" s="124">
        <f t="shared" si="3"/>
        <v>20</v>
      </c>
    </row>
    <row r="21" spans="1:15" x14ac:dyDescent="0.25">
      <c r="A21" s="33"/>
      <c r="B21" s="33" t="s">
        <v>15</v>
      </c>
      <c r="C21" s="33">
        <f>SUM(C14:C20)</f>
        <v>25</v>
      </c>
      <c r="E21" s="172" t="s">
        <v>21</v>
      </c>
      <c r="F21" s="150"/>
      <c r="G21" s="121"/>
      <c r="H21" s="212">
        <f>SUM(I14:I20)</f>
        <v>103</v>
      </c>
      <c r="I21" s="212"/>
      <c r="J21" s="150">
        <f>SUM(K14:K20)</f>
        <v>100</v>
      </c>
      <c r="K21" s="150"/>
      <c r="L21" s="150">
        <f>SUM(M14:M20)</f>
        <v>79</v>
      </c>
      <c r="M21" s="150"/>
      <c r="N21" s="150">
        <f>SUM(O14:O20)</f>
        <v>86</v>
      </c>
      <c r="O21" s="184"/>
    </row>
    <row r="22" spans="1:15" ht="15.75" thickBot="1" x14ac:dyDescent="0.3">
      <c r="B22" s="2" t="s">
        <v>42</v>
      </c>
      <c r="C22" s="2">
        <f>C21*5</f>
        <v>125</v>
      </c>
      <c r="E22" s="214" t="s">
        <v>105</v>
      </c>
      <c r="F22" s="215"/>
      <c r="G22" s="144"/>
      <c r="H22" s="213">
        <f>H21/C22</f>
        <v>0.82399999999999995</v>
      </c>
      <c r="I22" s="213"/>
      <c r="J22" s="168">
        <f>J21/$C$22</f>
        <v>0.8</v>
      </c>
      <c r="K22" s="168"/>
      <c r="L22" s="168">
        <f>L21/$C$22</f>
        <v>0.63200000000000001</v>
      </c>
      <c r="M22" s="168"/>
      <c r="N22" s="168">
        <f t="shared" ref="N22" si="4">N21/$C$22</f>
        <v>0.68799999999999994</v>
      </c>
      <c r="O22" s="196"/>
    </row>
    <row r="24" spans="1:15" x14ac:dyDescent="0.25">
      <c r="H24" s="4"/>
      <c r="I24" s="4">
        <f>LARGE(H22:O22,1)</f>
        <v>0.82399999999999995</v>
      </c>
    </row>
    <row r="25" spans="1:15" x14ac:dyDescent="0.25">
      <c r="A25" s="149" t="s">
        <v>38</v>
      </c>
      <c r="B25" s="149"/>
    </row>
    <row r="27" spans="1:15" x14ac:dyDescent="0.25">
      <c r="A27" s="2">
        <v>1</v>
      </c>
      <c r="B27" s="2" t="s">
        <v>39</v>
      </c>
    </row>
    <row r="28" spans="1:15" x14ac:dyDescent="0.25">
      <c r="A28" s="2">
        <v>2</v>
      </c>
      <c r="B28" s="2"/>
    </row>
    <row r="29" spans="1:15" x14ac:dyDescent="0.25">
      <c r="A29" s="2">
        <v>3</v>
      </c>
      <c r="B29" s="2" t="s">
        <v>40</v>
      </c>
    </row>
    <row r="30" spans="1:15" x14ac:dyDescent="0.25">
      <c r="A30" s="2">
        <v>4</v>
      </c>
      <c r="B30" s="2"/>
    </row>
    <row r="31" spans="1:15" x14ac:dyDescent="0.25">
      <c r="A31" s="2">
        <v>5</v>
      </c>
      <c r="B31" s="2" t="s">
        <v>41</v>
      </c>
    </row>
  </sheetData>
  <mergeCells count="25">
    <mergeCell ref="H22:I22"/>
    <mergeCell ref="J22:K22"/>
    <mergeCell ref="L22:M22"/>
    <mergeCell ref="N22:O22"/>
    <mergeCell ref="A25:B25"/>
    <mergeCell ref="E22:F22"/>
    <mergeCell ref="Q9:T9"/>
    <mergeCell ref="R11:T11"/>
    <mergeCell ref="Q11:Q12"/>
    <mergeCell ref="A11:C11"/>
    <mergeCell ref="H21:I21"/>
    <mergeCell ref="J21:K21"/>
    <mergeCell ref="L21:M21"/>
    <mergeCell ref="N21:O21"/>
    <mergeCell ref="E21:F21"/>
    <mergeCell ref="F11:F13"/>
    <mergeCell ref="G11:G13"/>
    <mergeCell ref="A1:B1"/>
    <mergeCell ref="E9:O9"/>
    <mergeCell ref="E11:E13"/>
    <mergeCell ref="H11:O11"/>
    <mergeCell ref="H12:I12"/>
    <mergeCell ref="J12:K12"/>
    <mergeCell ref="L12:M12"/>
    <mergeCell ref="N12:O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70" zoomScaleNormal="70" workbookViewId="0">
      <selection activeCell="A3" sqref="A3:H20"/>
    </sheetView>
  </sheetViews>
  <sheetFormatPr defaultRowHeight="15" x14ac:dyDescent="0.25"/>
  <cols>
    <col min="1" max="8" width="14.5703125" customWidth="1"/>
  </cols>
  <sheetData>
    <row r="1" spans="1:8" s="98" customFormat="1" x14ac:dyDescent="0.25">
      <c r="A1" s="218" t="s">
        <v>202</v>
      </c>
      <c r="B1" s="218"/>
      <c r="C1" s="218"/>
      <c r="D1" s="218"/>
      <c r="E1" s="218"/>
      <c r="F1" s="218"/>
      <c r="G1" s="218"/>
      <c r="H1" s="218"/>
    </row>
    <row r="2" spans="1:8" s="98" customFormat="1" ht="15.75" thickBot="1" x14ac:dyDescent="0.3"/>
    <row r="3" spans="1:8" s="98" customFormat="1" ht="26.25" thickBot="1" x14ac:dyDescent="0.3">
      <c r="A3" s="76" t="s">
        <v>179</v>
      </c>
      <c r="B3" s="77" t="s">
        <v>190</v>
      </c>
      <c r="C3" s="78" t="s">
        <v>197</v>
      </c>
      <c r="D3" s="219" t="s">
        <v>203</v>
      </c>
      <c r="E3" s="220"/>
      <c r="F3" s="220"/>
      <c r="G3" s="220"/>
      <c r="H3" s="79" t="s">
        <v>192</v>
      </c>
    </row>
    <row r="4" spans="1:8" s="98" customFormat="1" ht="38.25" x14ac:dyDescent="0.25">
      <c r="A4" s="216" t="s">
        <v>2</v>
      </c>
      <c r="B4" s="80" t="s">
        <v>180</v>
      </c>
      <c r="C4" s="145" t="s">
        <v>5</v>
      </c>
      <c r="D4" s="82" t="s">
        <v>204</v>
      </c>
      <c r="E4" s="83" t="s">
        <v>86</v>
      </c>
      <c r="F4" s="83" t="s">
        <v>87</v>
      </c>
      <c r="G4" s="83" t="s">
        <v>4</v>
      </c>
      <c r="H4" s="84" t="s">
        <v>193</v>
      </c>
    </row>
    <row r="5" spans="1:8" s="98" customFormat="1" x14ac:dyDescent="0.25">
      <c r="A5" s="216"/>
      <c r="B5" s="80" t="s">
        <v>237</v>
      </c>
      <c r="C5" s="146" t="s">
        <v>240</v>
      </c>
      <c r="D5" s="82" t="s">
        <v>238</v>
      </c>
      <c r="E5" s="83" t="s">
        <v>239</v>
      </c>
      <c r="F5" s="83" t="s">
        <v>195</v>
      </c>
      <c r="G5" s="83" t="s">
        <v>195</v>
      </c>
      <c r="H5" s="221" t="s">
        <v>194</v>
      </c>
    </row>
    <row r="6" spans="1:8" s="98" customFormat="1" ht="25.5" customHeight="1" x14ac:dyDescent="0.25">
      <c r="A6" s="216"/>
      <c r="B6" s="80" t="s">
        <v>181</v>
      </c>
      <c r="C6" s="147" t="s">
        <v>174</v>
      </c>
      <c r="D6" s="86" t="s">
        <v>76</v>
      </c>
      <c r="E6" s="87" t="s">
        <v>241</v>
      </c>
      <c r="F6" s="87" t="s">
        <v>195</v>
      </c>
      <c r="G6" s="87" t="s">
        <v>195</v>
      </c>
      <c r="H6" s="223"/>
    </row>
    <row r="7" spans="1:8" s="98" customFormat="1" x14ac:dyDescent="0.25">
      <c r="A7" s="216"/>
      <c r="B7" s="80" t="s">
        <v>182</v>
      </c>
      <c r="C7" s="147" t="s">
        <v>85</v>
      </c>
      <c r="D7" s="88" t="s">
        <v>49</v>
      </c>
      <c r="E7" s="87" t="s">
        <v>48</v>
      </c>
      <c r="F7" s="87" t="s">
        <v>195</v>
      </c>
      <c r="G7" s="87" t="s">
        <v>195</v>
      </c>
      <c r="H7" s="223"/>
    </row>
    <row r="8" spans="1:8" s="98" customFormat="1" x14ac:dyDescent="0.25">
      <c r="A8" s="216"/>
      <c r="B8" s="80" t="s">
        <v>46</v>
      </c>
      <c r="C8" s="147" t="s">
        <v>50</v>
      </c>
      <c r="D8" s="88" t="s">
        <v>102</v>
      </c>
      <c r="E8" s="87" t="s">
        <v>51</v>
      </c>
      <c r="F8" s="87" t="s">
        <v>195</v>
      </c>
      <c r="G8" s="87" t="s">
        <v>195</v>
      </c>
      <c r="H8" s="223"/>
    </row>
    <row r="9" spans="1:8" s="98" customFormat="1" x14ac:dyDescent="0.25">
      <c r="A9" s="216"/>
      <c r="B9" s="80" t="s">
        <v>207</v>
      </c>
      <c r="C9" s="147" t="s">
        <v>52</v>
      </c>
      <c r="D9" s="86" t="s">
        <v>53</v>
      </c>
      <c r="E9" s="87" t="s">
        <v>54</v>
      </c>
      <c r="F9" s="87" t="s">
        <v>195</v>
      </c>
      <c r="G9" s="87" t="s">
        <v>195</v>
      </c>
      <c r="H9" s="224"/>
    </row>
    <row r="10" spans="1:8" s="98" customFormat="1" ht="39.75" customHeight="1" x14ac:dyDescent="0.25">
      <c r="A10" s="89" t="s">
        <v>183</v>
      </c>
      <c r="B10" s="80" t="s">
        <v>180</v>
      </c>
      <c r="C10" s="147" t="s">
        <v>59</v>
      </c>
      <c r="D10" s="86" t="s">
        <v>57</v>
      </c>
      <c r="E10" s="87" t="s">
        <v>58</v>
      </c>
      <c r="F10" s="87" t="s">
        <v>60</v>
      </c>
      <c r="G10" s="87" t="s">
        <v>61</v>
      </c>
      <c r="H10" s="84" t="s">
        <v>193</v>
      </c>
    </row>
    <row r="11" spans="1:8" s="98" customFormat="1" ht="38.25" x14ac:dyDescent="0.25">
      <c r="A11" s="89" t="s">
        <v>184</v>
      </c>
      <c r="B11" s="80" t="s">
        <v>180</v>
      </c>
      <c r="C11" s="147" t="s">
        <v>191</v>
      </c>
      <c r="D11" s="90" t="s">
        <v>65</v>
      </c>
      <c r="E11" s="91" t="s">
        <v>66</v>
      </c>
      <c r="F11" s="91" t="s">
        <v>67</v>
      </c>
      <c r="G11" s="91" t="s">
        <v>198</v>
      </c>
      <c r="H11" s="84" t="s">
        <v>193</v>
      </c>
    </row>
    <row r="12" spans="1:8" s="98" customFormat="1" ht="25.5" x14ac:dyDescent="0.25">
      <c r="A12" s="216" t="s">
        <v>185</v>
      </c>
      <c r="B12" s="80" t="s">
        <v>180</v>
      </c>
      <c r="C12" s="147" t="s">
        <v>70</v>
      </c>
      <c r="D12" s="90" t="s">
        <v>71</v>
      </c>
      <c r="E12" s="91" t="s">
        <v>94</v>
      </c>
      <c r="F12" s="91" t="s">
        <v>72</v>
      </c>
      <c r="G12" s="91" t="s">
        <v>195</v>
      </c>
      <c r="H12" s="84" t="s">
        <v>193</v>
      </c>
    </row>
    <row r="13" spans="1:8" s="98" customFormat="1" ht="23.25" customHeight="1" x14ac:dyDescent="0.25">
      <c r="A13" s="216"/>
      <c r="B13" s="80" t="s">
        <v>73</v>
      </c>
      <c r="C13" s="147" t="s">
        <v>69</v>
      </c>
      <c r="D13" s="92" t="s">
        <v>74</v>
      </c>
      <c r="E13" s="93" t="s">
        <v>75</v>
      </c>
      <c r="F13" s="93" t="s">
        <v>195</v>
      </c>
      <c r="G13" s="93" t="s">
        <v>195</v>
      </c>
      <c r="H13" s="221" t="s">
        <v>194</v>
      </c>
    </row>
    <row r="14" spans="1:8" s="98" customFormat="1" ht="38.25" x14ac:dyDescent="0.25">
      <c r="A14" s="216"/>
      <c r="B14" s="80" t="s">
        <v>199</v>
      </c>
      <c r="C14" s="147" t="s">
        <v>196</v>
      </c>
      <c r="D14" s="92" t="s">
        <v>96</v>
      </c>
      <c r="E14" s="93" t="s">
        <v>54</v>
      </c>
      <c r="F14" s="93" t="s">
        <v>195</v>
      </c>
      <c r="G14" s="93" t="s">
        <v>195</v>
      </c>
      <c r="H14" s="223"/>
    </row>
    <row r="15" spans="1:8" s="98" customFormat="1" ht="25.5" x14ac:dyDescent="0.25">
      <c r="A15" s="216"/>
      <c r="B15" s="80" t="s">
        <v>186</v>
      </c>
      <c r="C15" s="147" t="s">
        <v>76</v>
      </c>
      <c r="D15" s="92" t="s">
        <v>174</v>
      </c>
      <c r="E15" s="93" t="s">
        <v>77</v>
      </c>
      <c r="F15" s="93" t="s">
        <v>195</v>
      </c>
      <c r="G15" s="93" t="s">
        <v>195</v>
      </c>
      <c r="H15" s="223"/>
    </row>
    <row r="16" spans="1:8" s="98" customFormat="1" ht="37.5" customHeight="1" x14ac:dyDescent="0.25">
      <c r="A16" s="216"/>
      <c r="B16" s="80" t="s">
        <v>200</v>
      </c>
      <c r="C16" s="147" t="s">
        <v>76</v>
      </c>
      <c r="D16" s="92" t="s">
        <v>174</v>
      </c>
      <c r="E16" s="93" t="s">
        <v>77</v>
      </c>
      <c r="F16" s="93" t="s">
        <v>195</v>
      </c>
      <c r="G16" s="93" t="s">
        <v>195</v>
      </c>
      <c r="H16" s="224"/>
    </row>
    <row r="17" spans="1:8" s="98" customFormat="1" ht="25.5" x14ac:dyDescent="0.25">
      <c r="A17" s="89" t="s">
        <v>187</v>
      </c>
      <c r="B17" s="80" t="s">
        <v>180</v>
      </c>
      <c r="C17" s="147" t="s">
        <v>208</v>
      </c>
      <c r="D17" s="90" t="s">
        <v>78</v>
      </c>
      <c r="E17" s="91" t="s">
        <v>79</v>
      </c>
      <c r="F17" s="91" t="s">
        <v>80</v>
      </c>
      <c r="G17" s="91" t="s">
        <v>195</v>
      </c>
      <c r="H17" s="84" t="s">
        <v>193</v>
      </c>
    </row>
    <row r="18" spans="1:8" s="98" customFormat="1" ht="63.75" x14ac:dyDescent="0.25">
      <c r="A18" s="216" t="s">
        <v>99</v>
      </c>
      <c r="B18" s="80" t="s">
        <v>180</v>
      </c>
      <c r="C18" s="147" t="s">
        <v>176</v>
      </c>
      <c r="D18" s="90" t="s">
        <v>177</v>
      </c>
      <c r="E18" s="91" t="s">
        <v>178</v>
      </c>
      <c r="F18" s="91" t="s">
        <v>201</v>
      </c>
      <c r="G18" s="91" t="s">
        <v>195</v>
      </c>
      <c r="H18" s="84" t="s">
        <v>193</v>
      </c>
    </row>
    <row r="19" spans="1:8" s="98" customFormat="1" ht="38.25" x14ac:dyDescent="0.25">
      <c r="A19" s="216"/>
      <c r="B19" s="80" t="s">
        <v>188</v>
      </c>
      <c r="C19" s="147" t="s">
        <v>76</v>
      </c>
      <c r="D19" s="90" t="s">
        <v>84</v>
      </c>
      <c r="E19" s="91" t="s">
        <v>174</v>
      </c>
      <c r="F19" s="87" t="s">
        <v>195</v>
      </c>
      <c r="G19" s="87" t="s">
        <v>195</v>
      </c>
      <c r="H19" s="221" t="s">
        <v>194</v>
      </c>
    </row>
    <row r="20" spans="1:8" s="98" customFormat="1" ht="48" customHeight="1" thickBot="1" x14ac:dyDescent="0.3">
      <c r="A20" s="217"/>
      <c r="B20" s="94" t="s">
        <v>189</v>
      </c>
      <c r="C20" s="148" t="s">
        <v>226</v>
      </c>
      <c r="D20" s="96" t="s">
        <v>81</v>
      </c>
      <c r="E20" s="97" t="s">
        <v>195</v>
      </c>
      <c r="F20" s="97" t="s">
        <v>195</v>
      </c>
      <c r="G20" s="97" t="s">
        <v>195</v>
      </c>
      <c r="H20" s="222"/>
    </row>
  </sheetData>
  <mergeCells count="8">
    <mergeCell ref="A4:A9"/>
    <mergeCell ref="A12:A16"/>
    <mergeCell ref="A18:A20"/>
    <mergeCell ref="A1:H1"/>
    <mergeCell ref="D3:G3"/>
    <mergeCell ref="H19:H20"/>
    <mergeCell ref="H13:H16"/>
    <mergeCell ref="H5:H9"/>
  </mergeCells>
  <conditionalFormatting sqref="C4:C5">
    <cfRule type="expression" dxfId="1" priority="1">
      <formula>$A$9=1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zoomScale="70" zoomScaleNormal="70" workbookViewId="0">
      <selection activeCell="R18" sqref="R18"/>
    </sheetView>
  </sheetViews>
  <sheetFormatPr defaultRowHeight="15" x14ac:dyDescent="0.25"/>
  <cols>
    <col min="1" max="6" width="14.5703125" customWidth="1"/>
    <col min="18" max="18" width="16" bestFit="1" customWidth="1"/>
    <col min="23" max="23" width="14.85546875" bestFit="1" customWidth="1"/>
  </cols>
  <sheetData>
    <row r="1" spans="1:23" s="98" customFormat="1" x14ac:dyDescent="0.25">
      <c r="A1" s="218" t="s">
        <v>202</v>
      </c>
      <c r="B1" s="218"/>
      <c r="C1" s="218"/>
      <c r="D1" s="218"/>
      <c r="E1" s="218"/>
      <c r="F1" s="218"/>
    </row>
    <row r="2" spans="1:23" s="98" customFormat="1" ht="15.75" thickBot="1" x14ac:dyDescent="0.3"/>
    <row r="3" spans="1:23" s="98" customFormat="1" ht="26.25" customHeight="1" thickBot="1" x14ac:dyDescent="0.3">
      <c r="A3" s="76" t="s">
        <v>179</v>
      </c>
      <c r="B3" s="77" t="s">
        <v>190</v>
      </c>
      <c r="C3" s="78" t="s">
        <v>197</v>
      </c>
      <c r="D3" s="99" t="s">
        <v>231</v>
      </c>
      <c r="E3" s="100" t="s">
        <v>232</v>
      </c>
      <c r="F3" s="100" t="s">
        <v>233</v>
      </c>
      <c r="O3" s="108" t="s">
        <v>242</v>
      </c>
      <c r="P3" s="109" t="s">
        <v>231</v>
      </c>
      <c r="Q3" s="109" t="s">
        <v>243</v>
      </c>
      <c r="R3" s="109" t="s">
        <v>244</v>
      </c>
      <c r="T3" s="108" t="s">
        <v>242</v>
      </c>
      <c r="U3" s="109" t="s">
        <v>231</v>
      </c>
      <c r="V3" s="109" t="s">
        <v>243</v>
      </c>
      <c r="W3" s="109" t="s">
        <v>244</v>
      </c>
    </row>
    <row r="4" spans="1:23" s="98" customFormat="1" ht="34.5" customHeight="1" x14ac:dyDescent="0.25">
      <c r="A4" s="216" t="s">
        <v>2</v>
      </c>
      <c r="B4" s="80" t="s">
        <v>180</v>
      </c>
      <c r="C4" s="81" t="s">
        <v>5</v>
      </c>
      <c r="D4" s="82"/>
      <c r="E4" s="83"/>
      <c r="F4" s="83"/>
      <c r="O4" s="225" t="s">
        <v>245</v>
      </c>
      <c r="P4" s="225" t="s">
        <v>246</v>
      </c>
      <c r="Q4" s="225">
        <v>2500</v>
      </c>
      <c r="R4" s="227">
        <v>5000</v>
      </c>
      <c r="T4" s="225" t="s">
        <v>245</v>
      </c>
      <c r="U4" s="225" t="s">
        <v>246</v>
      </c>
      <c r="V4" s="225">
        <v>2500</v>
      </c>
      <c r="W4" s="225">
        <v>5000</v>
      </c>
    </row>
    <row r="5" spans="1:23" s="98" customFormat="1" ht="29.25" customHeight="1" thickBot="1" x14ac:dyDescent="0.3">
      <c r="A5" s="216"/>
      <c r="B5" s="80" t="s">
        <v>181</v>
      </c>
      <c r="C5" s="85" t="s">
        <v>174</v>
      </c>
      <c r="D5" s="86" t="s">
        <v>235</v>
      </c>
      <c r="E5" s="87"/>
      <c r="F5" s="87"/>
      <c r="O5" s="226"/>
      <c r="P5" s="226"/>
      <c r="Q5" s="226"/>
      <c r="R5" s="228"/>
      <c r="T5" s="226"/>
      <c r="U5" s="226"/>
      <c r="V5" s="226"/>
      <c r="W5" s="226"/>
    </row>
    <row r="6" spans="1:23" s="98" customFormat="1" ht="48" customHeight="1" x14ac:dyDescent="0.25">
      <c r="A6" s="216"/>
      <c r="B6" s="80" t="s">
        <v>182</v>
      </c>
      <c r="C6" s="85" t="s">
        <v>85</v>
      </c>
      <c r="D6" s="88"/>
      <c r="E6" s="87"/>
      <c r="F6" s="87"/>
      <c r="O6" s="225" t="s">
        <v>247</v>
      </c>
      <c r="P6" s="225" t="s">
        <v>246</v>
      </c>
      <c r="Q6" s="225">
        <v>1500</v>
      </c>
      <c r="R6" s="227">
        <v>3000</v>
      </c>
      <c r="T6" s="225" t="s">
        <v>247</v>
      </c>
      <c r="U6" s="225" t="s">
        <v>246</v>
      </c>
      <c r="V6" s="225">
        <v>1500</v>
      </c>
      <c r="W6" s="225">
        <v>3000</v>
      </c>
    </row>
    <row r="7" spans="1:23" s="98" customFormat="1" ht="15.75" thickBot="1" x14ac:dyDescent="0.3">
      <c r="A7" s="216"/>
      <c r="B7" s="80" t="s">
        <v>46</v>
      </c>
      <c r="C7" s="85" t="s">
        <v>50</v>
      </c>
      <c r="D7" s="88"/>
      <c r="E7" s="87"/>
      <c r="F7" s="87"/>
      <c r="O7" s="226"/>
      <c r="P7" s="226"/>
      <c r="Q7" s="226"/>
      <c r="R7" s="228"/>
      <c r="T7" s="226"/>
      <c r="U7" s="226"/>
      <c r="V7" s="226"/>
      <c r="W7" s="226"/>
    </row>
    <row r="8" spans="1:23" s="98" customFormat="1" ht="64.5" thickBot="1" x14ac:dyDescent="0.3">
      <c r="A8" s="216"/>
      <c r="B8" s="80" t="s">
        <v>207</v>
      </c>
      <c r="C8" s="85" t="s">
        <v>52</v>
      </c>
      <c r="D8" s="86"/>
      <c r="E8" s="87"/>
      <c r="F8" s="87"/>
      <c r="O8" s="111" t="s">
        <v>248</v>
      </c>
      <c r="P8" s="110" t="s">
        <v>246</v>
      </c>
      <c r="Q8" s="110">
        <v>1800</v>
      </c>
      <c r="R8" s="115">
        <v>3600</v>
      </c>
      <c r="T8" s="111" t="s">
        <v>248</v>
      </c>
      <c r="U8" s="110" t="s">
        <v>246</v>
      </c>
      <c r="V8" s="110">
        <v>1800</v>
      </c>
      <c r="W8" s="110">
        <v>3600</v>
      </c>
    </row>
    <row r="9" spans="1:23" s="98" customFormat="1" ht="64.5" thickBot="1" x14ac:dyDescent="0.3">
      <c r="A9" s="89" t="s">
        <v>183</v>
      </c>
      <c r="B9" s="80" t="s">
        <v>180</v>
      </c>
      <c r="C9" s="85" t="s">
        <v>59</v>
      </c>
      <c r="D9" s="86"/>
      <c r="E9" s="87"/>
      <c r="F9" s="87"/>
      <c r="O9" s="111" t="s">
        <v>249</v>
      </c>
      <c r="P9" s="110" t="s">
        <v>250</v>
      </c>
      <c r="Q9" s="110">
        <v>150</v>
      </c>
      <c r="R9" s="115">
        <v>600</v>
      </c>
      <c r="T9" s="111" t="s">
        <v>249</v>
      </c>
      <c r="U9" s="110" t="s">
        <v>250</v>
      </c>
      <c r="V9" s="110">
        <v>150</v>
      </c>
      <c r="W9" s="110">
        <v>600</v>
      </c>
    </row>
    <row r="10" spans="1:23" s="98" customFormat="1" ht="77.25" thickBot="1" x14ac:dyDescent="0.3">
      <c r="A10" s="89" t="s">
        <v>184</v>
      </c>
      <c r="B10" s="80" t="s">
        <v>180</v>
      </c>
      <c r="C10" s="85" t="s">
        <v>191</v>
      </c>
      <c r="D10" s="90"/>
      <c r="E10" s="91"/>
      <c r="F10" s="91"/>
      <c r="O10" s="111" t="s">
        <v>251</v>
      </c>
      <c r="P10" s="110" t="s">
        <v>246</v>
      </c>
      <c r="Q10" s="110">
        <v>2200</v>
      </c>
      <c r="R10" s="115">
        <f>Q10*2</f>
        <v>4400</v>
      </c>
      <c r="T10" s="111" t="s">
        <v>261</v>
      </c>
      <c r="U10" s="110" t="s">
        <v>246</v>
      </c>
      <c r="V10" s="110">
        <v>100</v>
      </c>
      <c r="W10" s="110">
        <v>200</v>
      </c>
    </row>
    <row r="11" spans="1:23" s="98" customFormat="1" ht="77.25" thickBot="1" x14ac:dyDescent="0.3">
      <c r="A11" s="216" t="s">
        <v>185</v>
      </c>
      <c r="B11" s="80" t="s">
        <v>180</v>
      </c>
      <c r="C11" s="85" t="s">
        <v>70</v>
      </c>
      <c r="D11" s="90"/>
      <c r="E11" s="91"/>
      <c r="F11" s="91"/>
      <c r="O11" s="111" t="s">
        <v>252</v>
      </c>
      <c r="P11" s="110" t="s">
        <v>253</v>
      </c>
      <c r="Q11" s="110">
        <v>90</v>
      </c>
      <c r="R11" s="115">
        <v>90</v>
      </c>
      <c r="T11" s="111" t="s">
        <v>252</v>
      </c>
      <c r="U11" s="110" t="s">
        <v>253</v>
      </c>
      <c r="V11" s="110">
        <v>90</v>
      </c>
      <c r="W11" s="110">
        <v>90</v>
      </c>
    </row>
    <row r="12" spans="1:23" s="98" customFormat="1" ht="23.25" customHeight="1" thickBot="1" x14ac:dyDescent="0.3">
      <c r="A12" s="216"/>
      <c r="B12" s="80" t="s">
        <v>73</v>
      </c>
      <c r="C12" s="85" t="s">
        <v>69</v>
      </c>
      <c r="D12" s="92"/>
      <c r="E12" s="93"/>
      <c r="F12" s="93"/>
      <c r="O12" s="111" t="s">
        <v>254</v>
      </c>
      <c r="P12" s="110" t="s">
        <v>253</v>
      </c>
      <c r="Q12" s="110">
        <v>50</v>
      </c>
      <c r="R12" s="115">
        <v>50</v>
      </c>
      <c r="T12" s="111" t="s">
        <v>254</v>
      </c>
      <c r="U12" s="110" t="s">
        <v>253</v>
      </c>
      <c r="V12" s="110">
        <v>50</v>
      </c>
      <c r="W12" s="110">
        <v>50</v>
      </c>
    </row>
    <row r="13" spans="1:23" s="98" customFormat="1" ht="77.25" thickBot="1" x14ac:dyDescent="0.3">
      <c r="A13" s="216"/>
      <c r="B13" s="80" t="s">
        <v>199</v>
      </c>
      <c r="C13" s="85" t="s">
        <v>196</v>
      </c>
      <c r="D13" s="92"/>
      <c r="E13" s="93"/>
      <c r="F13" s="93"/>
      <c r="O13" s="111" t="s">
        <v>255</v>
      </c>
      <c r="P13" s="110" t="s">
        <v>253</v>
      </c>
      <c r="Q13" s="110">
        <v>300</v>
      </c>
      <c r="R13" s="115">
        <v>300</v>
      </c>
      <c r="T13" s="111" t="s">
        <v>255</v>
      </c>
      <c r="U13" s="110" t="s">
        <v>253</v>
      </c>
      <c r="V13" s="110">
        <v>300</v>
      </c>
      <c r="W13" s="110">
        <v>300</v>
      </c>
    </row>
    <row r="14" spans="1:23" s="98" customFormat="1" ht="26.25" thickBot="1" x14ac:dyDescent="0.3">
      <c r="A14" s="216"/>
      <c r="B14" s="80" t="s">
        <v>186</v>
      </c>
      <c r="C14" s="85" t="s">
        <v>76</v>
      </c>
      <c r="D14" s="92"/>
      <c r="E14" s="93"/>
      <c r="F14" s="93"/>
      <c r="O14" s="111" t="s">
        <v>256</v>
      </c>
      <c r="P14" s="110" t="s">
        <v>253</v>
      </c>
      <c r="Q14" s="110">
        <v>700</v>
      </c>
      <c r="R14" s="115">
        <v>700</v>
      </c>
      <c r="T14" s="111" t="s">
        <v>256</v>
      </c>
      <c r="U14" s="110" t="s">
        <v>253</v>
      </c>
      <c r="V14" s="110">
        <v>700</v>
      </c>
      <c r="W14" s="110">
        <v>700</v>
      </c>
    </row>
    <row r="15" spans="1:23" s="98" customFormat="1" ht="37.5" customHeight="1" thickBot="1" x14ac:dyDescent="0.3">
      <c r="A15" s="216"/>
      <c r="B15" s="80" t="s">
        <v>200</v>
      </c>
      <c r="C15" s="85" t="s">
        <v>76</v>
      </c>
      <c r="D15" s="92"/>
      <c r="E15" s="93"/>
      <c r="F15" s="93"/>
      <c r="O15" s="111" t="s">
        <v>174</v>
      </c>
      <c r="P15" s="110" t="s">
        <v>257</v>
      </c>
      <c r="Q15" s="110">
        <v>10</v>
      </c>
      <c r="R15" s="115">
        <v>500</v>
      </c>
      <c r="T15" s="111" t="s">
        <v>174</v>
      </c>
      <c r="U15" s="110" t="s">
        <v>257</v>
      </c>
      <c r="V15" s="110">
        <v>10</v>
      </c>
      <c r="W15" s="110">
        <v>500</v>
      </c>
    </row>
    <row r="16" spans="1:23" s="98" customFormat="1" ht="26.25" thickBot="1" x14ac:dyDescent="0.3">
      <c r="A16" s="89" t="s">
        <v>187</v>
      </c>
      <c r="B16" s="80" t="s">
        <v>180</v>
      </c>
      <c r="C16" s="85" t="s">
        <v>208</v>
      </c>
      <c r="D16" s="90"/>
      <c r="E16" s="91"/>
      <c r="F16" s="91"/>
      <c r="O16" s="111" t="s">
        <v>258</v>
      </c>
      <c r="P16" s="110" t="s">
        <v>259</v>
      </c>
      <c r="Q16" s="110">
        <v>15</v>
      </c>
      <c r="R16" s="115">
        <v>45</v>
      </c>
      <c r="T16" s="111"/>
      <c r="U16" s="110"/>
      <c r="V16" s="110" t="s">
        <v>15</v>
      </c>
      <c r="W16" s="112">
        <f>SUM(W4:W15)</f>
        <v>14040</v>
      </c>
    </row>
    <row r="17" spans="1:18" s="98" customFormat="1" ht="64.5" thickBot="1" x14ac:dyDescent="0.3">
      <c r="A17" s="216" t="s">
        <v>99</v>
      </c>
      <c r="B17" s="80" t="s">
        <v>180</v>
      </c>
      <c r="C17" s="85" t="s">
        <v>176</v>
      </c>
      <c r="D17" s="90"/>
      <c r="E17" s="91"/>
      <c r="F17" s="91"/>
      <c r="O17" s="113" t="s">
        <v>262</v>
      </c>
      <c r="P17" s="110">
        <v>1</v>
      </c>
      <c r="Q17" s="110"/>
      <c r="R17" s="115">
        <v>2000</v>
      </c>
    </row>
    <row r="18" spans="1:18" s="98" customFormat="1" ht="39" thickBot="1" x14ac:dyDescent="0.3">
      <c r="A18" s="216"/>
      <c r="B18" s="80" t="s">
        <v>188</v>
      </c>
      <c r="C18" s="85" t="s">
        <v>76</v>
      </c>
      <c r="D18" s="90"/>
      <c r="E18" s="91"/>
      <c r="F18" s="87"/>
      <c r="O18" s="111"/>
      <c r="P18" s="110"/>
      <c r="Q18" s="110" t="s">
        <v>15</v>
      </c>
      <c r="R18" s="116">
        <f>SUM(R4:R17)</f>
        <v>20285</v>
      </c>
    </row>
    <row r="19" spans="1:18" s="98" customFormat="1" ht="48" customHeight="1" thickBot="1" x14ac:dyDescent="0.3">
      <c r="A19" s="217"/>
      <c r="B19" s="94" t="s">
        <v>189</v>
      </c>
      <c r="C19" s="95" t="s">
        <v>226</v>
      </c>
      <c r="D19" s="96"/>
      <c r="E19" s="97"/>
      <c r="F19" s="97"/>
      <c r="O19" s="114" t="s">
        <v>260</v>
      </c>
      <c r="P19"/>
      <c r="Q19"/>
      <c r="R19"/>
    </row>
    <row r="20" spans="1:18" ht="36.75" customHeight="1" x14ac:dyDescent="0.25">
      <c r="E20" s="101" t="s">
        <v>234</v>
      </c>
      <c r="F20" s="102"/>
      <c r="O20" s="98"/>
      <c r="P20" s="98"/>
      <c r="Q20" s="98"/>
      <c r="R20" s="98"/>
    </row>
  </sheetData>
  <mergeCells count="20">
    <mergeCell ref="A17:A19"/>
    <mergeCell ref="A1:F1"/>
    <mergeCell ref="A4:A8"/>
    <mergeCell ref="A11:A15"/>
    <mergeCell ref="O4:O5"/>
    <mergeCell ref="P4:P5"/>
    <mergeCell ref="Q4:Q5"/>
    <mergeCell ref="R4:R5"/>
    <mergeCell ref="O6:O7"/>
    <mergeCell ref="P6:P7"/>
    <mergeCell ref="Q6:Q7"/>
    <mergeCell ref="R6:R7"/>
    <mergeCell ref="T4:T5"/>
    <mergeCell ref="U4:U5"/>
    <mergeCell ref="V4:V5"/>
    <mergeCell ref="W4:W5"/>
    <mergeCell ref="T6:T7"/>
    <mergeCell ref="U6:U7"/>
    <mergeCell ref="V6:V7"/>
    <mergeCell ref="W6:W7"/>
  </mergeCells>
  <conditionalFormatting sqref="C4">
    <cfRule type="expression" dxfId="0" priority="1">
      <formula>$A$8=1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Estrutura (2)</vt:lpstr>
      <vt:lpstr>Estrutura</vt:lpstr>
      <vt:lpstr>Guias</vt:lpstr>
      <vt:lpstr>Trasmissão mecanica conversora</vt:lpstr>
      <vt:lpstr>Acionamento</vt:lpstr>
      <vt:lpstr>Fim de curso</vt:lpstr>
      <vt:lpstr>Eixo Árvore</vt:lpstr>
      <vt:lpstr>Resumo</vt:lpstr>
      <vt:lpstr>prelo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Fortulan</cp:lastModifiedBy>
  <dcterms:created xsi:type="dcterms:W3CDTF">2010-11-04T23:35:28Z</dcterms:created>
  <dcterms:modified xsi:type="dcterms:W3CDTF">2020-09-29T14:44:16Z</dcterms:modified>
</cp:coreProperties>
</file>