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EstaPasta_de_trabalho" defaultThemeVersion="124226"/>
  <xr:revisionPtr revIDLastSave="0" documentId="13_ncr:1_{64EC8795-E2D4-4D6A-8A52-FBA3C5121C94}" xr6:coauthVersionLast="45" xr6:coauthVersionMax="45" xr10:uidLastSave="{00000000-0000-0000-0000-000000000000}"/>
  <bookViews>
    <workbookView xWindow="-120" yWindow="-120" windowWidth="20730" windowHeight="11160" firstSheet="1" activeTab="3" xr2:uid="{00000000-000D-0000-FFFF-FFFF00000000}"/>
  </bookViews>
  <sheets>
    <sheet name="CB_DATA_" sheetId="4" state="veryHidden" r:id="rId1"/>
    <sheet name="Plan1" sheetId="1" r:id="rId2"/>
    <sheet name="Plan2" sheetId="2" r:id="rId3"/>
    <sheet name="Plan3" sheetId="3" r:id="rId4"/>
  </sheets>
  <definedNames>
    <definedName name="CB_17f213892b444604806d0063b7357186" localSheetId="1" hidden="1">Plan1!#REF!</definedName>
    <definedName name="CB_4929e6e41ba6447fba349d72e55b00eb" localSheetId="1" hidden="1">Plan1!#REF!</definedName>
    <definedName name="CB_Block_00000000000000000000000000000000" localSheetId="1" hidden="1">"'7.0.0.0"</definedName>
    <definedName name="CB_Block_00000000000000000000000000000001" localSheetId="0" hidden="1">"'635042244421726358"</definedName>
    <definedName name="CB_Block_00000000000000000000000000000001" localSheetId="1" hidden="1">"'635042244421726358"</definedName>
    <definedName name="CB_Block_00000000000000000000000000000003" localSheetId="1" hidden="1">"'11.1.2926.0"</definedName>
    <definedName name="CB_BlockExt_00000000000000000000000000000003" localSheetId="1" hidden="1">"'11.1.2.2.000"</definedName>
    <definedName name="CB_d262d0589e574c4d83d22967465be36f" localSheetId="1" hidden="1">Plan1!#REF!</definedName>
    <definedName name="CBWorkbookPriority" localSheetId="0" hidden="1">-1236682204</definedName>
    <definedName name="CBx_5c33e517b0b448dc9c1c5e7518d67c7f" localSheetId="0" hidden="1">"'Plan1'!$A$1"</definedName>
    <definedName name="CBx_f8a3fb28ae5e42539cacbc081bf61e70" localSheetId="0" hidden="1">"'CB_DATA_'!$A$1"</definedName>
    <definedName name="CBx_Sheet_Guid" localSheetId="0" hidden="1">"'f8a3fb28-ae5e-4253-9cac-bc081bf61e70"</definedName>
    <definedName name="CBx_Sheet_Guid" localSheetId="1" hidden="1">"'5c33e517-b0b4-48dc-9c1c-5e7518d67c7f"</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 name="Pasta1">Plan1!$E$3:$O$13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 l="1"/>
  <c r="C7" i="2"/>
  <c r="L3" i="2"/>
  <c r="I3" i="2"/>
  <c r="J7" i="2"/>
  <c r="C5" i="2"/>
  <c r="L2" i="2"/>
  <c r="I2" i="2"/>
  <c r="O5" i="1"/>
  <c r="O6" i="1"/>
  <c r="O7" i="1"/>
  <c r="O8" i="1"/>
  <c r="O9" i="1"/>
  <c r="O10" i="1"/>
  <c r="O11" i="1"/>
  <c r="O12" i="1"/>
  <c r="O13" i="1"/>
  <c r="O4" i="1"/>
  <c r="N5" i="1"/>
  <c r="N6" i="1"/>
  <c r="N7" i="1"/>
  <c r="N8" i="1"/>
  <c r="N9" i="1"/>
  <c r="N10" i="1"/>
  <c r="N11" i="1"/>
  <c r="N12" i="1"/>
  <c r="N13" i="1"/>
  <c r="N4" i="1"/>
  <c r="J5" i="1"/>
  <c r="J6" i="1"/>
  <c r="J7" i="1"/>
  <c r="J8" i="1"/>
  <c r="J9" i="1"/>
  <c r="J10" i="1"/>
  <c r="J11" i="1"/>
  <c r="J12" i="1"/>
  <c r="J13" i="1"/>
  <c r="J4" i="1"/>
  <c r="I6" i="1"/>
  <c r="I7" i="1"/>
  <c r="I8" i="1"/>
  <c r="I9" i="1"/>
  <c r="I10" i="1"/>
  <c r="I11" i="1"/>
  <c r="I12" i="1"/>
  <c r="I13" i="1"/>
  <c r="I5" i="1"/>
  <c r="I4" i="1"/>
  <c r="C20" i="1"/>
  <c r="C19" i="1"/>
  <c r="C18" i="1"/>
  <c r="C16" i="1"/>
  <c r="H6" i="1"/>
  <c r="H7" i="1"/>
  <c r="H8" i="1"/>
  <c r="H9" i="1"/>
  <c r="H10" i="1"/>
  <c r="H11" i="1"/>
  <c r="H12" i="1"/>
  <c r="H13" i="1"/>
  <c r="H5" i="1"/>
  <c r="H4" i="1"/>
  <c r="B11" i="4" l="1"/>
  <c r="A11" i="4"/>
  <c r="P2" i="4"/>
  <c r="B9" i="1" l="1"/>
</calcChain>
</file>

<file path=xl/sharedStrings.xml><?xml version="1.0" encoding="utf-8"?>
<sst xmlns="http://schemas.openxmlformats.org/spreadsheetml/2006/main" count="69" uniqueCount="57">
  <si>
    <t>PL =</t>
  </si>
  <si>
    <t>rf =</t>
  </si>
  <si>
    <t>Rm =</t>
  </si>
  <si>
    <t>IR =</t>
  </si>
  <si>
    <t>% Passivo</t>
  </si>
  <si>
    <t>P/PL</t>
  </si>
  <si>
    <t>Classificação Títulos</t>
  </si>
  <si>
    <t>AAA</t>
  </si>
  <si>
    <t>AA</t>
  </si>
  <si>
    <t>A-</t>
  </si>
  <si>
    <t>BBB</t>
  </si>
  <si>
    <t>BB</t>
  </si>
  <si>
    <t>B-</t>
  </si>
  <si>
    <t>CCC</t>
  </si>
  <si>
    <t>CC</t>
  </si>
  <si>
    <t>C-</t>
  </si>
  <si>
    <t>D</t>
  </si>
  <si>
    <t>Custo Bruto Dívida</t>
  </si>
  <si>
    <t>Custo Líquido Dívida</t>
  </si>
  <si>
    <t>CMPC (WACC)</t>
  </si>
  <si>
    <r>
      <rPr>
        <b/>
        <sz val="11"/>
        <color theme="1"/>
        <rFont val="Symbol"/>
        <family val="1"/>
        <charset val="2"/>
      </rPr>
      <t>b</t>
    </r>
    <r>
      <rPr>
        <b/>
        <sz val="8"/>
        <color theme="1"/>
        <rFont val="Calibri"/>
        <family val="2"/>
        <scheme val="minor"/>
      </rPr>
      <t>L</t>
    </r>
  </si>
  <si>
    <r>
      <t>K</t>
    </r>
    <r>
      <rPr>
        <b/>
        <sz val="8"/>
        <color theme="1"/>
        <rFont val="Calibri"/>
        <family val="2"/>
        <scheme val="minor"/>
      </rPr>
      <t>e</t>
    </r>
  </si>
  <si>
    <t>Estudo de caso da Boeing</t>
  </si>
  <si>
    <t>Rm - rf =</t>
  </si>
  <si>
    <t>Beta ações =</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</si>
  <si>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</si>
  <si>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</si>
  <si>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</si>
  <si>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</si>
  <si>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</si>
  <si>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</si>
  <si>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</si>
  <si>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</si>
  <si>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</si>
  <si>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</si>
  <si>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</si>
  <si>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</si>
  <si>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f8a3fb28-ae5e-4253-9cac-bc081bf61e70</t>
  </si>
  <si>
    <t>CB_Block_0</t>
  </si>
  <si>
    <t>㜸〱敤㕣㔹㙣㈴㐷ㄹ㥥㙡㑦㡦愷挷昶摡㔹㍢挷㈶㈱㌱㠴㄰㠸ㄷ㘷扤挹ㄲ〲㉣㡢㡦扤㠲㜷敤慣扤ㅢ㔰㐰戳敤㤹敡㜵㘷愷扢㥤敥ㅥ敦㍡㐴㑡〴攱ㄲ㤷挴ㅤ〸㠷〲㐲㐲㐸ㅣ㉦摣㉦〸㈴㄰ちㄲて昰㠰〴㔲㐰〸ㅥ㐰㘸〵㉦㍣㈰挱昷㔵㜷捦昴捣㜸摡捥㈴〱〷戹㌶昳扢扡慥慥慡晦慣晦慦㑥㑥攴㜲戹㝦㈳昱㉦㔳㥥㤹ㅢ㤷㌶㠲㔰㍡㤳戳㕥慤㈶㉢愱敤戹挱攴戴敦㥢ㅢ昳㜶㄰昶愱㐱愱㙣愳㍥搰换㠱晤戰㉣㤶搷愵ㅦ愰㤱㥥换ㄵ㡢㠶㠶㝡づ挲摦㐸昲㘰戰搷㘰ㅥ㘰㜹㜶㘶㘱攵㐱㡣扡ㄴ㝡扥摣㍦㝥㉥敡㝢㜸㙡㙡㜲㙡昲攰㍤〷㕦㌳㜹㘰晦昸㙣扤ㄶ搶㝤㜹搸㤵昵搰㌷㙢晢挷ㄷ敢㉢㌵扢昲㘶戹戱散㕤㤴敥㘱戹㜲攰捥ㄵ昳慥搷㑥摤㜵攸㤰㜵捦㍤慦ㅤ挴慢㜳愷㘷㘷ㄶ㝤㘹〵捦搳㤸㍡愷㝣搷㥣慣搸㕣㥢㤴扥敤㕥㤸㥣㥤挱㝦愹昹攳改敥挹愵㔵㈹㐳扥㕡晡搲慤挸挰㐰挷〱㘷㍡〸敡捥ㅡ㌷捦㜰㡥㘱愹ㄵ㌳〸㜵㘷㔶搶㙡㠶㤳㡣㕡㜴ㄶ戰㜷㌵㜳㘳搰㔹㤲㙥㘰㠷昶扡ㅤ㙥ㄴ㥣㘵っ㔴ㅤ㜲捥〶昲㡣改㕥㤰愷㑤㐷敡捥昱扡㕤捤㐷㈹搷㜷㕢㌲㐴㝡㘲㙡昹㤳搳㠱㌳扢㙡晡㙡㐶〱㌷㈶愳敤㌱扦搲摡昶㤶敥攳㜲敡敡つㅣ昳搶敥敤㔰㜳捥昴ㅢ㉤㈷扡户㡣ㄷ摦㍡㠳㍢扡户㑦敤㔱㙢㥦㔷㜵敦愳戶戲戵戵ㄸ㠸改㕢敤㈸ㄶ㘳ㄴ〸晡〹㡡〴㐴愰㔱㈲ㄸ㈰ㄸ〴㄰昹㝦㠰㑢搲ㅤ㔹愵㤵㑤慤扣愲㤵㉢㕡戹慡㤵愵㔶戶戴昲〵慤扣慡㤵㙤慤晣愰㔶扥㠸㌶㐹㉡昶昷㙢㜱晡晢愷摥昱戵㤱挵㠷㡥㝥敤㜷て晣昱挶ㅢ㕥ㅦづ敥㐱愳晢攲㐹捤昹收㈵㤰㕡㤳㡡て㑥ㅥ攰扦慤戹〲㑣㘱ㅤ戲敥戶愶愶慡㠷づ㤸㜷㥡㍡㤷㤵㠱晣ㄶ㐲ㄹ㐱摢㐱敢㝥摢慤㝡㤷ㄴ敥㙥㥣㌱〳搹摣戸㠹戸㙥挶慢扢搵攰㠶捤㉢㤷㐲㌳㤴搷户搷㌵〷改攸戶〴戶㤲㠱㝡摦㑤敤摤捥㤹戵扡㥣扥㙣㐷搵㉦㘹慢㜶ㄶ㝤㙦愵㝢敤㌱㕦㍥搴愸敤㤸搱㌴㠴摡扡ㅡ扢㘳㤵㔱㔵㌴慦昱搹㔵㉦㤰慥㥡摥㠴戳㘸㔷㉥㑡㝦㐹㔲㈴捡慡㕡敡搵慣㡡戹㝥㘲挱挵㐲挱慤搵㤷愵㑢慤愳㤷㐳㌰戳慣㘲扥㙢搲て㌷㤶捤㤵㥡扣愶愵㐹昴㑥㔴散㙢㈹㍥收㔵敡挱慣攷㠶扥㔷㙢慤㤹慥慥㥢㤰㌴搵㔳㕥㔵收昳㌹㈵ㄴ㈰㜰晢晡㠴挸摤摥㥤ㄷㄴ㈲㔲㈸㈶㈳㕦搷㑡㜶㤳㘷戰㍡慣愲㈶㐹㤳摡换户ㄸ㡣昳㔵㌲㈶㠳〳㔳㙢愲晥攰㑢㕦戹挵戰つ捣扤戰㡤㌵㙤㌴㕥晤搱㜵改㠶㈷㑣户㕡㤳㝥愶昶ㄳ㥣㤱㌱っ愰㕦㠱㐰攸扡㝢㔴㜵攲戲搸搰㉦搹搵㜰戵戰㉡敤ぢ慢㈱捡愰㈱㡢㐵㙥㙤㐷㌲慥㐲㤱戱㤷㘰ㄴ愰㔴捡ㄵ挶搸愸㔰㐲捡改㤴㑥ㄹ扣摣㈲挸搹慦㠵㤷〷慤㘳㜶㉤㤴㤱㔰ㅥ戶㠰㤱㐸慢㈹昴つ㤱㐴㝤戳ㄲ㈹㡣㌱㙢ㄶ㔴㙡摡㙥戸搱攴摢づ㉥㠹㠸㘸㔷ㄶ散㌸㔹㐰㔱搰㉡て㌲㜸つ㐴搳㈶つ戲ㅢ愷㠸㠸㙣㤰愱搹㌱㜲㉢㤱戱㝤㠶㡣㐰晢㌴ㄱ戲昵㠱敥㌲㠲挴摥㐹愴散搴㤵ㅦ㜷愵搹㘶戶㝣㈴捤慥挶挶ㄹ搷㄰㕣㑢㜰ㅤ挱㍥〰昱㈷㐸㌸㑡㌹攴㕢㤳㜱〳㥥㡤ㅢ〹㕥〲〰昹㘴㔰收挴愲㡡㌶搴㜶散㐸戶ㅢ㠲㥤慣㡣攲㐸ㄴ搱㌲㙥搸㤹㐳㡥㐲㜴㙣㜵敥っ㕤㥢㔷㍡昶ㄵ摤㘹㌳扤ㅣ㔲㘴㐶搳昴㕡户㘸㥡摥〸㌶敤㔱㙦摤㡣慥挶㌸挱㑢〱㑡挶换〸愱㕣㘸昰㙥捦愲愷㐹昹愲㌰㡢㈲㘳愸㐷〵ㅦㄳ㌲㡦〰ㄹ㐲慥攳昸戲㙢㐳搳ㅣ㥣戰㕥昴㌶昴晥敥晣ㅤ㈳扤㑤㙦敥敡ㅤ晡㡢㥥愵ㄵ㝤ぢ搸㑢晣戶慢㡥戹ㄵ搵挶㉢〸㙥〳㘸搳㌱㍣㝤㍦㕢㑦㠱㌲㡢㥤ㄴ收昶搲敢愲慣摣攵㡤㌵愹㌴搰愰戵㙣晡ㄷ㘴〸て挶挹㌹搸挲㥥敦换ㅡづ戵㔵㔵挰昳换戵慤㠵挱㌱摦㜳㔸扥㙢㈳〷㉦ち挵㤰捦㙢㝤戹㌶ㅢ㌹挳搶㑣昹㥣㔲㤴㐳ㅤ㝣㘷㜷㈱㤱敡搴㑡㕥散㤷㝤扥摣㤵㈴㍤㐸㤲㔷㘱㕢㡤摢〱㈰㈵挴慦扢㑡㤴晤㙣昶㙡搵慣搵㘲愵㠷㉦攳㜴搲收㐳散㤰㈳〳㤱挳㜶〶晥㠳㘰挸㔹戲㥤㠶戰ㄸ㜰ㄶ愵㕦㠱㙦挱慥挹㔲攴㤶愵愸搹㤵ㄵ㉦ㄲ㔹搱搷搷㜱㥥捥昰慦㈹㍡㘹㤳ㄲ㤹摣㥥㔹㤹㜱ㄶ㙦ㄲㄵ摤㤰ㄴ㉡ㄹ慥愱㠶〴㈲攵戱敤慥㠸改㐱挴摣㠱㡤㌳づ㄰㑣ㄱㅣ〴搰㝦〱㐹戳摤㡤㘷㌸慣㝦㥤㉥敤㜲㌹㔷㈴ㅡ㤴㡢昰改慥挲敡㄰㕦昳ㅡ㠲扢〱摡捣ㅦ㍡㈰㌳〸㔱愱㍣㐵㠸㉡㡣㘱㥤戳攵㈵搲挰ㅥぢ㠱愵搹㝡㄰㝡づ㈳㑢㐳搶㥣㜷摡ぢ攷散㘰つ㤱愸㔱㉢捥摣扦㉡㕤㔰㤷て摢愷慤捣㕢㕢㤳㔵挳㕡昲敡㄰㙤㈷攷㜶挲挱ㅣ摢〱㕢㔲㥤捤㌵㠱搴摢昹ㄸ㐳〸散戴昲户搲ㅢ扢㉤敦㌷て㝤挳捤ㅤ㕤戶挳㥡ㅣ戰㈲愶㘳扥㘸㘱ㄷㄱ㌹愸昶㕢换慢扥㤴㜳㐳搶㜱摦慥搶㙣㔷ㄲㄹ戰㌱ㄹ慣㥢㤷ㄷ㄰㈵㔸昴ㄸ〳昴摣㈱㙢搹㌷摤㘰捤㘴㐰㜱㘳㙦换㤳ち㡢攸搶㡣敤〶㜸㡤挲㈲昳挳搶搲慡㜷〹ㄱ摢扡攳ㅥ㌷搷㠲ㅤ㠱ㄵㄲ㝤㤴ㄴ㙡㠴㈶㌴㑤ㄴ戵㘲慦昸攱㠱㍣㤷㈳敦攵〹ㄴ慥㜲㍡㝤收ㄹ摡㥢㜶㝤ㅣ愳愱㥤捥㌹つ㈲㝡搴㈸散换㤴挲攴㔴攳ㅥ昶㜹ㅤ挰扤挷捦㥥㙣㐶收㥥㔳捣㕡愷㤷㍦㐳挶㉢戲㘸〴㐲攸愳摢ㄳ㤱ち换㐸㌹攰㐰㘰㥣㑦敤攴㔷戲㔴ㅢ㔲摦㥥㘶昶ㄸ㈲㐹㠳搶扣戹㈲㙢㠸㐷㍢㘶戸㈷㝡愰ㄹ敢㤸戵㈰慥㥢昵ㅣ挷㈴㘹㤱㉣㤷㉡㈶㈹㜸扡ㅥ㝡愷㙣搷戰〰ㄴ晤挵㐵收㘵ㄴ㤹㤷㔵搱愰㜵㠶愱㐱㤵攷㔸摥〵搳户挳㔵挷慥ㄴ昹挰昰摤㡥愰㐹㌰㌹㈵㙦㤲ㄲ㤹㌱摥㘶捤㥦㠵挹ㄶ㑣〲摤㤳㤰愳摣㍡愲ㅦ㤴慢㠹〲晥㠹ㅥㅤ㑢㄰㌰捡㔳㙡扣〱愳改敡㜶〴㐴㡥㑡㔷㤲㍢ㄸ㔷ㅥ㐵㐹㈴㠴㠸昵っㄲ㠱㔷㌰㈵攴改攲㉥㔸㘷㕤㍢〴昶㠸戱㘳㜶㌸ㄷ〰攵〰挸慡攳敤昵ち慢愹㑥ㄳつ慤㜰㜳㘷㔵㡢㥡戸愹戳㍥慤㌷㕥扥㐹㜵愴㔱㔲㡡㘴慢㐶㑡戳㙣㌲挷㥤愴㙡㠴㔲摣㠹戶ㄱ㔹㙥搳收扥㔳㡡㍣〷挵愴㘸㈶㘷扣㔱ㄱち〲扤戱㡥愲捦㍥㥢㍣㔲ㄱㅢ摡〰㈵敡愹愸㙣㈸づ〹㥥挴戵㤳慡㉣挵㑦攰敦㍤㜱㜶愱ㅥ戶搴㤸㤷㐷攳㥡改㕡㙤挱㠵㤵㔰㌱晤敡づ㘱㘹慣㉤搲㌰㡡㍢㝢搵晥搱昶愶ㄸ㌱㘶㐳㠶㐵㌲晣挰㘰㐳㌰㔷㉡愲㑡敢㙣㠸㕢摤㈸㉥昲改㤴㌴㕤㠵㠱愵戰㍡㈷搷㤵ㄹ搶戴攴㐷㔵㠷挶㘹㔱挹㔱挳㥡㕥〹愰搲㐳捡昱㌸愷ㄸ摣戰捥搰㉤㠵㑢っ㄰扢㜱㙥戱ㄲ㈲戴摢ㄸ㠰㈷㠳㥤㠳ㅤ散㐸ㄴ㍡愱㜵㐶〹㕡挸㈰摣搶㐵㤰㜷㝡挴㈸〴愹愵搲摦㡥㠸捦㍣挱昴搵㈳戹㈴ㄳ㌳ㄱ挳㕤ㄹ搶〳㤰㥢㡥㑣㤲㡢㐶㤳㠰㜹㈴搹㤴搰ㅡ㑣捡㘸㘲っ搱攴昳㐳摣攲㘱㉣㙢㤸㙣㔳挳㍤户搰㠶㌶慤㙤散戱㑥扡㤵㕡扤㉡㤵㉡㑥㘴戵搲挸㍢〲㕦敡ち㘰挴㑤ㄹ晢ㄲ㙦捡㐹ㅣ愵戸㘴㈲愹㜷扢摢㌸㠲敥㑡挸㘱㡣㐸昵㌱〰㤹攱㤶㔳〱戱㡥㝢ち戴て昷㌶㉦㌰愸换㜳㄰㘹ㅤ㐵㤴㘵昳戸㡦搷㠸㈲㉢㙥㑢㌵㥢昷收㍤摡散愹愲ㄳ㜶㔴戴㈳㜰㠴㜵㐶〲慦㔰㠰㌱搲㈳㜷㜰㤰摣㤵㌸扡㝢攵㔱昵㤸扢〲㔴㈸っ〸挶㜸㜹ち捡㘱㔷挱㐸㌴戸戵愶搵㉤ㄸ晤愵攵㙤㑣〳〸㠶㠱㘹搰愲㘵㘴攰捣㈲扦戵㠱㜳㌳㕡㘵㐴㐸搳挱㔴挶㈸㐷攱戰〷搲挰㑤㍣㐸㉦㝢㔰㐲攱㤸扡ㄸ㤶摣㑤㥣㜰㜰〴昲晣㙢摡ちㄷ捤㄰搷㕦摣㝤㙤挵搳搵㉡捤㕤昸攷㜶〴㔶㜱㜵㈳㌲㐷挷摡㉥㘵愹㌵搱扥扢愵慤㈲扥㉣㜸㜰㙥昲㠴ㄹ㔶㔶㤷挲㡤攸攲㔶慦㈴愱晦㄰晥㠸㑤摦㑥㥢㌹敦昲㈲敡㍡昷扥㜴搱昵㉥戹㙡㕥㝡挰㕢㝦愰㄰㕣愱散攷㈴㑢戹㝦攳㥦㑡㕡㑥晦〱㐶摣捥戴㌹㐰搳㐱挲㜱㔴㡡愴挱㌸昲ㄹ㜴〲摢扤㜱㙢㠰㜴㌲搶㐶㈷㑡㄰散ㄲ㡡㝢攱㜹㈳ㄴ昱㝤愰㤵挴ㄲㅤ挹戱攷㕦〱敢㡢敦愱㠴〸挷㜳㉣㐶昴㤷㈲㤷㠱㍡㈵挸攳㉢ㅥ扣㄰昲晦㠳愵㠴㥢㌷㘵愷晦〲㌳㡢敦戶愳攸㈶愲攸㍢ㅤ㈸ㄲ扣〶愲昸昷㕥㘴㤲愴㌳㍣晢慣〲攱㕣搳敥〱昴〵扦昰晢㍦㍣㠰捥挷挴愱㙣㌴㠴摡㙥挵㜳挳㐴攸敢㌰ㄱㄸ扣㔷㈶挲㈹㘴〴愳昸㤱㠹㄰晢㐰ㄶ㔰戰戵㠹挰搸㕥㠶㈱㤸ち戵愶摣ㅡ㍣㠱㕤攳搰㍦㜶〲ㄷ㙦㘵㠰㜸㍥㤴㔶㌰ぢ㡦搴戵㥤挵㡢愶㙦㍡晢㔴昹㜱㕦㐲㤹昹换戸挹慤扡戰挷昵㥢搶愸㑥㥢昸㉡ㄲ㉦晢慥㍦㘵㝢昷搷㠱愹㈸㐵敥㝢㔱ㄴ㠵攷攰㈹ㄱ㍣㌷攴摥㌱昶昵攳扦㝦昸昱㈳扣慤ㄶ搳慡㝥㍢昲扤㠴散㘹㑦㈰愸㥢扡㈸㜲㌵㍦捣㌹㠵㑦㤴散戵㥡㥣㌱㝤㘵〵〵㠶㤳㘴㈳挲㑢ㄱ㘶㐴㝣㍢挱挴挴扤㠷挸挴㥣㙣㜳㜷慡て㥢㤴㡢㜰㌲㌵㜱攵搳㑢挲㠶愲慢㈲敢搱摡搴扦〹㔵昴㉣㈷搲㙡㈵昲搴挹㈴挴㌷摡㜵摤㈱敡扡攸㈰挳戰㝦㈲愵㄰㝦㈰㠵愴て㌲扣㄰愰愴搴ㄹ㘴昴㍢〰㌲㈲㙢敤㈱㕥晡〳㜶㠵㠰㙣㕣晡敢昱㈳ㄶ散㈲戰㤸昸攲㝢㍤搱搲ㄶ㑤㔴ㄳ㐳戵捡愶㔹㐲㐶ㅤ㕥㔸㌰㤵㤴㉥㈳㤳㈴晤㈰㜲摢㜶㐷昱㈵㐳㑥ㄴ㜸㡢ㄸ㕢㜷攸㙢㉢㌹㐷摤㍡㙥㝥㐰捦ㄴ㤴挲㜰昷戲ㄸ〷㔲ㄵ愳㡢㥡㤶愲㈲挲攱㈸摢攸㌴㄰㔷㐱㘷戹晢㜰㉡㐵昰㡦㕦ち戱㝥愲㌹昴搵敤㌵搴㜱㙥㍦ㄶ挸ㅦ散慦㥢㌲ㄸㅢ㙦㈵挷㐰挲㙥慢㔵㌱扡ㅥ㝥ㄶ㕤戸攸㥣㌰㥡㔹昵㉣づ攱㑦挲㔹㝤㕡㠷晥㘷昴㕡㜱搶㌹昶㘶ㄸ扢㐵晦扦〵〵㕢敡㝦挱搸㥢㐲攴㕢攳っㅦ㜴挶㑦戶っ搹㜰㐷攰搹㐶昰㐶ㅤ㡣つ㤵㘵挸㍢捡㉤攱攳搵愸㕡㐹㜰昸扤昲敤㔷㈳ㅡ㝤㘹摢づ㜴ㄵ㠰㡣つ改㕦㠱〸敡摡扦㔵㙥㈵愷摢挲〳攸㌸㜶捡慥昸㕥攰㔹攱昸ㄲ㠲扥攳晣昶捣㠲捤㌳㉤扥摣㉥搴㙥挱㑥っ扥ㅤ㝤㑥㉦㐰㘰㥦㤶攱昳ㄵ㡢㘴㘴㘱㝢㤱っ㝥㠷㌴㤲ち㉦㔱㍢〴㔷㔹昷搵捤ㅡ㍥㕤㕤㠰慦㌳㘴搱㡥㔰㜶㤱挷戹晤㠶〶户づ㜷戴摥っ㝦㤰慣㑤㈲㌸愶㤶昰挰摢戹慦敤㝢搰摡㌶㕥㕢挰㤶扤昹摣㑡晡㔳挰改昶摥搲㑡㌲㝣㈷扦㐸㉥ㄹ㘵㐲㕣摡㍦㠲扦摢㜷搰㜲戴㔱搰㜹晣㐱㌷ㅤ㘱ㄳ㌵戸捦戶ㄱ晤㍥㡦慥㘲㥡〰㍦挳㡣㌳㝣㄰昴昲㤱ㄵ挵攷戱㉣㌲〰昲戹㐲〵愰㍢㔵㍦戹ㄹ㔵㡦摣换㥥㐸㠲㘷っ㤲㘳㐹㝣ㄶつ戹㕤搱戲挱ㄲ㕣戶㔰㘷〹攴㡤愴〷昲㌹挱戳㠴㥡挸愷搱愱㌱ㄱㅢ愵摤㈷昲挹捤㈶㈲㘸〵愸㠵愶挷ㅦ㐹戴㠸㔱㐳戵攱㄰戸〴ㅥ挰㐸愲㑣㠶㈹ㅦ㈹㜴ち㔱㡣攱㝢㐴ㄱ搲㉦攳扦捦ㅣ昹挵搳㑣㝦㍤㈲㤴㐴㐴㔵敢㉡㈸ㄱ搵㉡㍥㤲㕥㠵㡦搲敥慢昸搰㘶慢ㄸ愱戰攴㑣㡣㄰㘰愸㑦㤴昱㐷慤慡㡥っ㌷㤴㍦㜱㥥〰扦㤶㔹㡣㤸㈸㔱㝤㉦㈱㠳扥摣㜹搵敡㌲㌲㐹㕦㥤ㅢ㤱昱㤵㡦㌲㤴㜸㈳㤲㑥㥤㐲攴㤵㉤㐴敡戱攸挴敥搸ㅤ㈱㈴戰㈴㝥㌶摢㔵戶ㄷ㝡っ昵㡢昷㈶㠸㌹㜱㈲昹㠴㑡㡢㠳㑦㈰㡣挸㌴㈵㈱㜱㈳挵㝢㤲挶摦晡㜶搳㜷㡡ち㈴㔰㑦搴㤸〴愷ㅡ扦㍢㘹㝣㄰㥦㘷愹㌶㌹㕥㈵㘰㝡㈶㘹㑣挲㔴㡤ㅦ㑦ㅡ晦攵攰扥㐶攳㠴づ愳㤱㜵ㄲ㐹㠶搱慢㡥〱愹㑦戵㠷搱㕣户愸㐸〷慣愸㤸㈲㔴挵㤰㙢㑡㤵づ攲㔶㠸㡦㡦愵攷㜱挹〹㜷㐱㈰㙤愳晦㘷挲㐹㕣㝥㥡㌳㐳ㄳ摦㐲慦㈳敡散ㅢ敡㠹㥤ぢ搶㠲㡦㠲㝥敢㘴㠰挳㔵㜵㐷㤱〸散㠲㝣戴扦㕢㜸攷㌳㙣挸收㝥㈴搱㌲㡤㤷㐹㝡搳㈲㉡挲㤲ㄷ敦㑣㌰㥢㝢慣㐹㌳挶愳㐰づ挴㈴㈰㌳挶㘳㠰㔱㐴㘶㡣〵㈳攴㝦挵摣敦㘴挵扢〸ㅥ〷㈸〹㌲㍢改愰昰㙥㠰㌱㤸慢昸㝦㔶〴攳㔵㌹扥收换㜵㍢昸昱㤷㍣㑤㍣㥣扣㌱㑤㑢挶㝢搹敢㝤〰㝤㜰收㡡㤸ㄲ㑢挶晢㔱㤲㝥㌳愵㠷㝡昳〷㔸昱㐱㠲て〱㤴㜴捥㜸摢㕢挷㠵昵愸挷㍥㡣慥攲㌱〲晣㡣㡦挴ㄹ㍥攸摣㡣搷㜷户㥣㜹㌰㑥㍥昳㐷攰戳攵㝢晥愳昸㍥㝦㠳㡢敥挳晦㥥㐴㔷㘶㝥㕥㝢㕤㙦㘳㤱ㄳ㘸愱慢摦ㅡ㌶晢㌹㡣挳㜵㌵攳㈹ㅣ㤱㥡愵愸ㄵ〴㤱捥〵ぢて㙦攰㕢づ慢ち㈱㐸〸慡挲㡤㉢㡥愰挰昸ㄸ㥢ㄲ挷挴㤳昱㜱㍥ㄱ戵㙡ㄳ㍦ㄱ㘷昸㈰㠸㔷搵晤挱戸㝢昲㐲攲㕡㔵搸㙤㉦㈴晥㔵挵㙡晡㠵㑦㜰㌰㠵㉣㘴㕡㔵ㄳ㤱愶㘸攸戳挸っ昵つ㜳㙥昷攳愷㕤ㄶ㤵昳搵昳攷晦㌹㥣ㅦ扦㍥晦㤶㌷つ㍥昱捣捦晦昰搱㕦扤敤昰㥦晦昵攴㤳扦晡攳㐷㥦晥搷て㔷づ晦昴愹愷㝥㜲敦ㄷ㥥晥挳㕥敢㡢摡户晦㌹晦挵㐷愶㉥㍥昲㤰㜵昶昶攳㡦扣昵挱晢愶ㄶ慦㥡攸敢敢敦扦㙤昴㘷搷扤㜲攴戱㠷扥㉢㝥昴㥢㙢㕤愱㤶㡢ㄷ戴㑥㠳换㔶搳昸ㅣ㌲㤸〶㘷晣㠲㑥㠳换㔵ㅢ戵ㄲ㙦搴っち㡡昰㜰㜰〲慡挲㙣慤ㄸ昸て攲㡢戵愰</t>
  </si>
  <si>
    <t>Decisioneering:7.0.0.0</t>
  </si>
  <si>
    <t>5c33e517-b0b4-48dc-9c1c-5e7518d67c7f</t>
  </si>
  <si>
    <t>CB_Block_7.0.0.0:1</t>
  </si>
  <si>
    <t>㜸〱敤㕣㕢㙣㈴㐷戹㥥㙡㑦㡦愷挷昶摡㔹㍢㤷つ㈱㌱㠴㄰㠸ㄷ㘷敤㘴ㄳ挲㌹㝢昶昸㤲扤〴敦摡㔹㝢㌷㈰㐰戳敤㤹敡㜵㘷愷扢㥤敥ㅥ敦㍡㈷㔲㈲㑥㌸㠰戸㐴ち搷㐰戸㈸㈰㄰㉦㕣㕥戸扦㈰㤰㐰㈸㐸㍣〰ㄲㄲて〱㈱㜸〰挱㈲㕥㜸㐰㠲敦慢敥㥥改㤹昱戴㥤㐹〲捥㤱㙢㌳扦慢敢搶㔵昵㕦敢晦慢㤳ㄳ戹㕣敥ㅦ㐸晣换㤴㘷收㠶攵捤㈰㤴捥攴㥣㔷慢挹㑡㘸㝢㙥㌰㌹攳晢收收㠲ㅤ㠴㝤㘸㔰㈸摢愸て昴㜲㘰㍦㉣㡢攵つ改〷㘸愴攷㜲挵愲愱愱㥥㠳昰㌷㤲㍣ㄸ散㌵㤸〷㔸㤹㥢㕤㕣㝤㄰愳㉥㠷㥥㉦て㡥㥦㡢晡ㅥ㤹㥡㥡㥣㥡㥣扥㘷晡慥挹㐳〷挷攷敡戵戰敥换㈳慥慣㠷扥㔹㍢㌸扥㔴㕦慤搹㤵㌷换捤ㄵ敦愲㜴㡦挸搵㐳㜷慣㥡㜷扥㜱敡捥挳㠷慤㝢敥㜹攳㈰㕥㥤㍢㍤㌷扢攴㑢㉢㜸㤱挶搴㌹攵㍢攷㘵挵收摡愴昴㙤昷挲攴摣㉣晥㑢捤ㅦ㑦㜷㑦㉥慦㐹ㄹ昲搵搲㤷㙥㐵〶〶㍡づ㌸㌳㐱㔰㜷搶戹㜹㠶㜳っ㑢慤㤸㐱愸㍢㜳戲㔶㌳㥣㘴搴愲戳㠸扤慢㤹㥢㠳捥戲㜴〳㍢戴㌷散㜰戳攰慣㘰愰敡㤰㜳㌶㤰㘷㑣昷㠲㍣㙤㍡㔲㜷㡥搷敤㙡㍥㑡戹扥㕢㤳㈱搲ㄳ㔳换㥦㥣〹㥣戹㌵搳㔷㌳ち戸㌱ㄹ㙤㡦昹㤵搶戶㌷㜷ㅦ㤷㔳㔷㙦攰㤸户㜴㙦㠷㥡㜳愶摦㘸㌹搱扤㘵扣昸搶ㄹ摣摥扤㝤㙡㡦㕡晢扣扥㝢ㅦ戵㤵慤慤挵㐰㑣摦㙡㐷戱ㄸ愳㐰搰㑦㔰㈴㈰〲㡤ㄲ挱〰挱㈰㠰挸晦ㄵ㕣㤲敥挸㉡慤㙣㙡攵㔵慤㕣搱捡㔵慤㉣戵戲愵㤵㉦㘸攵㌵慤㙣㙢攵〷戵昲㐵戴㐹㔲戱扦㕦㡢搳晥㘹敢㔳㜷摤昱挵攳ㅦ晢换挲搲㔷㝥㌱晢攷挱㝤㘸㜴㝦㍣愹㜹摦扣〴㔲㙢㔲昱昴攴㈱晥摢㥥㉢挰ㄴ搶㘱敢㙥㙢㙡慡㝡昸㤰㜹㠷愹㜳㔹ㄹ挸㙦㈱㤴ㄱ戴ㅤ戴ㅥ戰摤慡㜷㐹攱敥㠶㔹㌳㤰捤㡤㥢㠸敢㘶扤扡㕢つ㕥戱㜵攵㜲㘸㠶昲晡昶扡收㈰ㅤ摤㤶挱㔶㌲㔰敦扢戱扤摢㌹戳㔶㤷㌳㤷敤愸晡㤵㙤搵捥㤲敦慤㜶慦㍤收换㠷ㅡ戵ㅤ㌳㥡㠱㔰摢㔰㘳㜷慣㌲慡㡡收㌵㍥户收〵搲㔵搳㥢㜰㤶散捡㐵改㉦㑢㡡㐴㔹㔵㑢扤㥡㔵㌱搷㑦㉣扡㔸㈸戸戵晡敡㜴愹㜵敦攵㄰捣㉣慢㤸敦扡昴挳捤ㄵ㜳戵㈶慦㘹㘹ㄲ扤ㄳㄵ〷㕡㡡㡦㜹㤵㝡㌰攷戹愱敦搵㕡㙢㘶慡ㅢ㈶㈴㑤昵㤴㔷㤵昹㝣㑥〹〵〸摣扥㍥㈱㜲户㜵攷〵㠵㠸ㄴ㡡挹挸搷戵㤲摤攴ㄹ慣づ慢愸㐹搲愴昶㥡㙤〶攳㝣㤵㡣挹攰挰搴㥡愸㍦昸搲搷㙤㌳㙣〳㜳㉦㙤㘳㑤ㅢ㡤㔷㝦敦㠶㜴挳ㄳ愶㕢慤㐹㍦㔳晢〹捥挸ㄸ〶搰慦㐰㈰㜴摤㍤慡㍡㜱㔹㙣敡㤷散㙡戸㔶㔸㤳昶㠵戵㄰㘵搰㤰挵㈲户戶㈳ㄹ㔷愱挸搸㑦㌰ち㔰㉡攵ち㘳㙣㔴㈸㈱攵㜴㑡愷っ㕥㙥ㄱ攴散搷挲换㠳搶㌱扢ㄶ捡㐸㈸て㕢挰㐸愴搵ㄴ晡㠶㐸愲扥㔹㠹ㄴ挶㤸㌵〷㉡㌵㙤㌷摣㙣昲㙤〷㤷㐴㐴戴㈷ぢ㜶㥤㉣愰㈸㘸㤵〷ㄹ扣〶愲㘹㤳〶搹㡤㔳㐴㐴㌶挸搰散ㄸ戹㤵挸搸㍥㐳㐶愰㝤㥡〸搹晡㔰㜷ㄹ㐱㘲敦㈴㔲㜶敡捡㡦㝢搲㙣㉢㕢㍥㤲㘶㔷㘳攳㡣㙢〸慥㈵戸㡥攰〰㠰昸ㅤ㈴ㅣ愵ㅣ昲慤挹㜸〵㥥㡤ㅢ〸㕥〹〰昹㘴㔰收挴愲㡡㌶搴㑥散㐸戶ㅢ㠲㥤慣㡣攲㐸ㄴ搱㌲㙥搸㤹㐳㡥㐲㜴㙣㜵敥づ㕤㥢㔷㍡昶戵摤㘹㌳扤ㅣ㔲㘴㐶搳昴㕡户㘹㥡摥〸㌶敤㔱㙦摤㠴慥挶㌸挱慢〰㑡挶慢〹愱㕣㘸昰敥捣愲愷㐹昹戲㌰㡢㈲㘳愸㐷〵ㅦㄳ㌲㡦〰ㄹ㐲慥攳昸戲㘷㐳搳ㅣ㥣戰㕥昶㌶昴挱敥晣ㅤ㈳扤㑤㙦敥改ㅤ晡㡢㥥愷ㄵ㝤㌳搸㑢晣慡慢㡥戹〵搵挶㙢〹㙥〵㘸搳㌱㍣㝤㍦㕦㑦㠱㌲㡢㥤ㄴ收昶搳敢愲慣摣㤵捤㜵愹㌴搰愰戵㘲晡ㄷ㘴〸て挶挹㜹搸挲㥥敦换ㅡづ戵㔵㔵挰昳换戵慤㠵挱㌱摦㜳㔸扥㘷㈳〷㉦ぢ挵㤰捦㙢㝤戹㌶ㅢ㌹挳搶㑣昹㥣㔲㤴㐳ㅤ㝣㐷㜷㈱㤱敡搴㑡㕥散㤷㝤扥摣㤳㈴㍤㐸㤲搷㘳㕢㡤摢〰㈰㈵挴捦扢㑡㤴㠳㙣昶〶搵慣搵㘲愵㠷㉦攳㜴搲收㐳散㤰㈳〳㤱挳㜶ㄶ晥㠳㘰挸㔹戶㥤㠶戰ㄸ㜰㤶愴㕦㠱㙦挱慥挹㔲攴㤶愵愸搹㤳ㄵ㉦ㄳ㔹搱搷搷㜱㥥捥昰慦㈹㍡㘹㤳ㄲ㤹摣㥥㔹㤹㜱ㄶ㙦ㄲㄵ摤㤰ㄴ㉡ㄹ慥愱㠶〴㈲攵戱敤㥥㠸改㐱挴摣㡥㡤㌳づㄱ㑣ㄱ㑣〳攸㍦㠱愴搹改挶㌳ㅣ搶扦㐱㤷㜶戹㥣㉢ㄲつ捡㐵昸㙣㔷㘱㜵㤸慦戹㡢攰㙥㠰㌶昳㠷づ挸っ㐲㔴㈸㑦ㄱ愲ち㘳㔸攷㙣㜹㠹㌴戰捦㐲㘰㘹慥ㅥ㠴㥥挳挸搲㤰㌵敦㥤昶挲㜹㍢㔸㐷㈴㙡搴㡡㌳て慣㐹ㄷ搴攵挳昶㘹㉢昳搶搷㘵搵戰㤶扤㍡㐴摢挹昹摤㜰㌰挷㜶挰㤶㔴㘷㜳㑤㈰昵㜶㍥挶㄰〲㍢慤晣慤昴挶敥挸晢捤㐳摦㜰㜳㐷㔷散戰㈶〷慣㠸改㤸㉦㕡搸㐵㐴づ慡晤搶捡㥡㉦攵晣㤰㜵摣户慢㌵摢㤵㐴〶㙣㑣〶敢ㄶ攴〵㐴〹㤶㍣挶〰㍤㜷挸㕡昱㑤㌷㔸㌷ㄹ㔰摣摣摦昲愴挲㈲扡㌵㙢扢〱㕥愳戰挸晣戰戵扣收㕤㐲挴戶敥戸挷捤昵㘰㔷㘰㠵㐴ㅦ㈵㠵ㅡ愱〹㑤ㄳ㐵慤搸㉢㝥㜸㈰捦攵挸㝢㜹〲㠵慢㥣㑥㥦㜹㠶昶愶㕤ㅦ挷㘸㘸愷㜳㑥㠳㠸ㅥ㌵ち晢㌲愵㌰㌹搵戸㠷㝤摥〴㜰摦昱戳㈷㥢㤱戹ㄷㄴ戳搶改攵捦㤰昱㡡㉣ㅡ㠱㄰晡攸昶㐵愴挲㌲㔲づ㌸㄰ㄸ攷㔳㍢昹㤵㉣搵㠶搴户慦㤹㍤㠶㐸搲愰戵㘰慥捡ㅡ攲搱㡥ㄹ敥㡢ㅥ㘸挶㍡㘶㉤㠸敢收㍣挷㌱㐹㕡㈴换攵㡡㐹ち㥥愹㠷摥㈹摢㌵㉣〰㐵㝦㜱㤱㜹ㄹ㐵收㘵㔵㌴㘸㥤㘱㘸㔰攵㌹㤶㜷挱昴敤㜰捤戱㉢㐵㍥㌰㝣户㉢㘸ㄲ㑣㑥挹㥢愴㐴㘶㡣户㔹昳㘷㘱戲〵㤳㐰昷㈴攴㈸户㡥攸〷攵㙡愲㠰㝦愲㐷挷ㄲ〴㡣昲㤴ㅡ晦㠹搱㜴㜵㍢〲㈲㐷愵㉢挹ㅤ㡣㉢㡦愲㈴ㄲ㐲挴㝡〶㠹挰㉢㤸ㄲ昲㜴㜱ㄷ慣戳慥ㅤ〲㝢挴搸㌱㍢㥣て㠰㜲〰㘴搵昱昶㝡㠵搵㔴愷㠹㠶㔶戸愹戳慡㐵㑤摣搸㔹㥦搶ㅢ慦搹愲㍡搲㈸㈹㐵戲㕤㈳愵㔹戶㤸攳㙥㔲㌵㐲㈹敥㐴摢㠸㉣户㘹㜳摦㈹㐵㕥㠰㘲㔲㌴㤳㌳晥㑢ㄱち〲扤戱㡥愲捦㍥㥢㍣㔲ㄱㅢ摡〰㈵敡愹愸㙣㈸づ〹㥥挴戵㤳慡㉣挵㑦攰敦㝤㜱㜶戱ㅥ戶搴㤸㤷㐷攳㥡㤹㕡㙤搱㠵㤵㔰㌱晤敡㉥㘱㘹慣㉤搲㌰㡡㍢㝢搵晥搱昶愶ㄸ㌱㘶㐳㠶㐵㌲晣挰㘰㐳㌰㔷㉡愲㑡敢㙣㠸㕢摤㈸㉥昲改㤴㌴㕤㠵㠱攵戰㍡㉦㌷㤴ㄹ搶戴攴㐷㔵㠷挶㘹㔱挹㔱挳㥡㔹つ愰搲㐳捡昱㌸愷ㄸ摣戰捥搰㉤㠵㑢っ㄰扢㜱㙥愹ㄲ㈲戴摢ㄸ㠰㈷㠳摤㠳ㅤ散㐸ㄴ㍡愱㜵㐶〹㕡挸㈰摣搶㐵㤰㜷㝡挴㈸〴愹愵搲㥦㡥㡡㑦㍣挵昴愵愳戹㈴ㄳ㌳ㄱ挳㕤ㄹ搶〳㤰㥢㡥㑣㤲㡢㐶㤳㠰㜹㈴搹㤴搰ㅡ㑣捡㘸㘲っ搱攴昳㐳摣攲㘱㉣㙢㤸㙣㔳挳㍤户搰㠶㌶慤㙤敥戳㑥扡㤵㕡扤㉡㤵㉡㑥㘴戵搲挸扢〲㕦敡ち㘰挴㑤ㄹ晢ㄲ㙦捡㐹ㅣ愵戸㘴㈲愹㜷扢摢㌸㡡敥㑡挸㘱㡣㐸昵㌱〰㤹攱㤶㔳〱戱㡥㝢ち戴て昷㌷㉦㌰愸换㜳㄰㘹ㅤ㐵㤴㘵ぢ戸㡦搷㠸㈲㉢㙥㑢㌵㕢昰ㄶ㍣摡散愹愲ㄳ㜶㔴戴㉢㜰㠴㜵㐶〲慦㔰㠰㌱搲㈳㜷㜰㤰摣㤵㌸扡㝢攵㔱昵㤸扢〲㔴㈸っ〸挶㜸㜹ち捡㘱㔷挱㐸㌴戸戵愶搵㉤ㄸ晤愵攵㙤捣〰〸㠶㠱㘹搰愲㘵㘴攰捣㈱扦扤㠱㜳ㄳ㕡㘵㐴㐸搳挱㔴挶㈸㐷攱戰〷搲挰㑤㍣㐸慦㜸㔰㐲攱㤸扡ㄸ㤶摣㑤㥣㜰㜰〴昲晣㙢摡ち㤷捣㄰搷㕦摣〳㙤挵㌳搵㉡捤㕤昸攷㜶〵㔶㜱㜵㈳㌲㐷挷摡㉥㘵愹㌵搱扥扢戹慤㈲扥㉣㌸㍤㍦㜹挲っ㉢㙢换攱㘶㜴㜱慢㔷㤲搰扦ぢ㝦挴㤶㙦愷捤㥣㜷㜹ㄱ㜵㠳㝢㕦扡攸㝡㤷㕣㌵㉦㍤攰慤㍦㔰〸慥㔰昶㜳㤲愵摣㍦昰㑦㈵㉤愷㝦〷㈳敥㘴摡ㅣ愰改㈰攱㌸㉡㐵搲㘰ㅣ昹っ㍡㠱敤摥戸㌵㐰㍡ㄹ㙢愳ㄳ㈵〸昶〸挵扤昰愲ㄱ㡡昸㌶搰㑡㘲㠹㡥攴搸昳㉦㠰昵挵户㔰㐲㠴攳㌹ㄶ㈳晡慢㤰换㐰㥤ㄲ攴昱ㄵて㕥〸昹晦㠳愵㠴㥢户㘴愷㝦〱㌳㡢㙦戶愳攸㐶愲攸ㅢㅤ㈸ㄲ扣〶愲昸昷㍥㘴㤲愴㌳㍣晢扣〲攱㕣搳摥〱昴㈵扦昰晢㙦㍣㠰㉥挴挴愱㙣㌴㠴摡㙥挱㜳挳㐴攸敢㌰ㄱㄸ扣㔷㈶挲㈹㘴〴愳昸㤱㠹㄰晢㐰ㄶ㔱戰扤㠹挰搸㕥㠶㈱㤸ち戵愶摣ㅡ㍣㠱㕤攳搰㍦㜶〲ㄷ㙦㘵㠰㜸㍥㤴㔶㌰〷㡦搴戵㥤挵㑢愶㙦㍡〷㔴昹㜱㕦㐲㤹昹㉢戸挹慤扡戰挷昵㕢搶愸㑥㕢昸㉡ㄲ㉦晢㥥㍦㘵㘷昷搷㠱愹㈸㐵敥㝢㔱ㄴ㠵ㄷ攰㈹ㄱ㍣㌷攴晥㘷散换挷㝦晤昰攳㐷㜹㕢㉤愶㔵晤㌶攴㝢〹搹搳㥥㐰㔰㌷㜵㔱攴㙡㝥㤸㜳ち㥦㈸搹敢㌵㌹㙢晡捡ちちっ㈷挹㐶㠴㤷㈲捣㠸昸㜶㠳㠹㠹㝢て㤱㠹㌹搹收敥㔴ㅦ㌶㈹ㄷ攱㘴㙡攲捡愷㤷㠴つ㐵㔷㐵搶愳戵愹㝦ㄵ慡攸㜹㑥愴搵㑡攴愹㤳㐹㠸慦戴敢扡挳搴㜵搱㐱㠶㘱晦㐴㑡㈱晥㐰ち㐹ㅦ㘴㜸㈱㐰㐹愹㌳挸攸户〳㘴㐴搶摡㐳扣昴〷散〹〱搹戸昴搷攳㐷㉣搸㐵㘰㌱昱挵昷㝡愲愵㉤㥡愸㈶㠶㙡㤵㑤戳㡣㡣㍡扣戰㘰㉡㈹㕤㐱㈶㐹晡㌴㜲㍢㜶㐷昱㈵㐳㑥ㄴ㜸㡢ㄸ㕢㜷攸㙢㉢㌹昷扡㜵摣晣㠰㥥㈹㈸㠵攱敥㘷㌱づ愴㉡㐶ㄷ㌵㉤㐵㐵㠴挳㔱戶搱㘹㈰慥㠲捥㜲て攰㔴㡡攰ㅦ扦ㄴ㘲晤㐴㜳攸慢摢㙢愸攳摣㝥㉣㤰㍦搸㕦㌷㘶㌰㌶摥㑡㡥㠱㠴摤㔱慢㘲㜴㍤晣㉣扡㜰搱㌹㘱㌴戳敡㔹ㅣ挶㥦㠴戳晡戴づ晤捦攸戵攲慣㜳散捤㌰㜶㡢晥㝦ぢち戶搵晦㠲戱㌷㠵挸户挶ㄹ㍥攸㡣㥦㙣ㅢ戲攱㡥挰戳㡤攰㡤㍡ㄸㅢ㉡换㤰㜷㤴㕢挶挷慢㔱戵㤲攰昰㝢攵摢慦㐶㌴晡搲戶ㅤ攸㉡〰ㄹㅢ搲扦〰ㄱ搴戵㝦慢摣㑡㑥户㠵户愱攳搸㈹扢攲㝢㠱㘷㠵攳换〸晡㡥昳摢㌳ぢ㌶捦㡣昸㝣扢㔰扢ㄹ㍢㌱昸づ昴㌹扤〸㠱㝤㕡㠶㉦㔶㉣㤲㤱㠵㥤㐵㌲昸ㅤ搲㐸㉡扣㐴敤㄰㕣㘵摤㕦㌷㙢昸㜴㜵ㄱ扥捥㤰㐵扢㐲搹㐵ㅥ攷昶ㅢㅡ摣㍡摣搱㝡㌳晣㐱戲㌶㠹攰㤸㕡挲摢摥挱㝤㙤摦㠳搶戶昱摡〲戶散捤攷㔶搲㥦〱㑥㜷昶㤶㔶㤲攱㍢昹㐵㜲挹㈸ㄳ攲搲晥㔱晣摤戹㠳㤶愳㡤㠲捥攳て扡改〸㥢愸挱㝤戶㠳攸昷㜹㜴ㄵ㌳〴昸ㄹ㘶㥣攱㠳愰㤷㡦慣㈸㍥㡤㘵㤱〱㤰捦ㄵ㉡〰摤愹晡改慤愸㝡攴㍥昶㐴ㄲ㍣㘳㤰ㅣ㑢攲㤳㘸挸敤㡡㤶つ㤶攰戲㠵㍡㑢㈰㙦㈴㍤㤰捦〹㥥㈵搴㐴㍥㡥づ㡤㠹搸㈸敤㍥㤱㡦㙥㌵ㄱ㐱㉢㐰㉤㌴㍤晥㐸愲㐵㡣ㅡ慡つ㠷挰㈵昰〰㐶ㄲ㘵㌲㑣昹㐸愱㔳㠸㘲っ摦㈲㡡㤰㝥ㅡ晦㝤敥攸㑦㥥㘵晡攳㔱愱㈴㈲慡㕡㔷㐱㠹愸㔶昱㐴㝡ㄵ㍥㑡扢慦攲〳㕢慤㘲㠴挲㤲㌳㌱㐲㠰愱㍥㔱挶ㅦ戵慡㍡㌲摣㔰晥挴㜹〲晣㕡㘶㌱㘲愲㐴昵扤㠴っ晡㜲攷㔵慢换挸㈴㝤㜵㙥㐴挶㔷㍥捡㔰攲㡤㐸㍡㜵ち㤱㔷戶㄰愹挷愲ㄳ扢㘳㜷㠵㤰挰㤲昸搹㙣㔷搹㕥攸㌱搴㉦摥㥤㈰收挴㠹攴ㄳ㉡㉤づ㍥㠱㌰㈲搳㤴㠴挴㡤ㄴ晦㤷㌴晥摡搷㥢扥㔳㔴㈰㠱㝡愲挶㈴㌸搵昸㕤㐹攳㘹㝣㥥愵摡攴㜸㤵㠰改戹愴㌱〹㔳㌵㝥㍣㘹晣㠷改〳㡤挶〹ㅤ㐶㈳敢㈴㤲っ愳㔷ㅤ〳㔲㥦㙡て愳戹㙥㔱㤱づ㔸㔱㌱㐵愸㡡㈱搷㤴㉡ㅤ挴慤㄰ㅦㅦ㑢㉦攰㤲ㄳ敥㠲㐰摡㐶晦捦㠴㤳戸晣㌴㙦㠶㈶扥㠵摥㐰搴搹㌷搴ㄳ㍢ㄷ慣㐵ㅦ〵晤搶挹〰㠷慢敡慥㈲ㄱ搸〵昹㘸㝦户昱捥㘷搸㤰捤晤㐸愲㘵ㅡ㉦㤳昴愶㐵㔴㠴㈵㉦摥㤹㘰㌶昷㔸㤳㘶㡣㐷㠱ㅣ㠸㐹㐰㘶㡣挷〰愳㠸捣ㄸぢ㐶挸晦㡡戹摦挹㡡晦㈵㜸ㅣ愰㈴挸散愴㠳挲扢〰挶㘰慥攲晦㔹ㄱ㡣㔷攵昸扡㉦㌷散攰晢㥦昳㌴昱㜰昲挶㌴㉤ㄹ敦㘶慦昷〰昴挱㤹㉢㘲㑡㉣ㄹ敦㐵㐹晡捤㤴ㅥ敡捤敦㘳挵晢〹㍥〰㔰搲㌹攳ㅤ㙦ㅤㄷ搶愳ㅥ晢㈰扡㡡挷〸昰㌳㥥㠸㌳㝣搰戹ㄹ晦搱摤㜲收挱㌸昹捣ㅦ㠱捦㤶敦昹敦挵昷昹㥢㕣㜴ㅦ晥昷㈴扡㌲昳昳摡㥢㝡ㅢ㡢㥣㐰ぢ㕤晤搶戱搹㉦㘰ㅣ慥慢ㄹ㑦攱㠸搴㉣㐵慤㈰㠸㜴㉥㔸㜸㜸〳摦㜲㐴㔵〸㐱㐲㔰ㄵ㙥㕣㜱ㄴ〵挶㠷搸㤴㌸㈶㥥㡣て昳㠹愸㔵㥢昸㤱㌸挳〷㐱扣慡敥て挶摤㤳ㄷㄲ搷慡挲㙥㝢㈱昱慦㉡搶搲㉦㝣㡡㠳㈹㘴㈱搳慡㥡㠸㌴㐵㐳㥦㐴㘶愸㙦㤸㜳㝢〰㍦敤戲愸㥣慦㥥㍦晦户攱晣昸昵昹户晣昷攰㔳捦晤昸㌷㑦晥散敤㐷㝥晦昷愷㥦晥搹㙦㥦㝣昶敦摦㕤㍤昲挳㘷㥥昹挱㝤㥦㜹昶㌷晢慤捦㙡㕦晦摢挲㘷ㅦ㤹扡昸挸㐳搶搹摢㡥㍦昲搶〷敦㥦㕡扡㙡愲慦慦扦晦搶搱ㅦ㕤昷扡㤱挷ㅥ晡愶昸摥㉦慦㜵㠵㕡㉥㕥搰㍡つ㉥㕢㑤攳㔳挸㘰ㅡ㥣昱㑢㍡つ㉥㔷㙤搴㙡扣㔱戳㈸㈸挲挳挱〹愸ち戳戵㘲攰㥦㙢㐵戵愶</t>
  </si>
  <si>
    <t>㜸〱敤㕢㝢㙣ㅣ挷㜹扦搹扢㕤摥ㅥ㕦㘷㔱㝥挸㜶㙣捡㤱㈳㍢㔴〹㔱ㄶ㙢愹づ㉢昱㘱㑡戴㈹㤱ㄲ昵戰攳搸昴摥摤慣戸搶摤㉤戵扢㐷㤱愹㙡㌹㜱敢㈴㙥搱㠷搳〷㥣搸戱攳愲㉤攲晥㤱愰㘹攳扥㠰㈲戱㠱ㄶ㠶〲ㄸ㠶搱愲㐵㄰ㄸ㡥㤳搴㜰ㅦ㑡晥㘸㡣挲㡤晡晢捤敥昱敥昶㡥㤴㐴㉢㈸晦挸挸晣㙥收㥢搹搹㤹昹扥昹收昷㝤㍢㑥㠸㐴㈲㜱〱㠹扦㑣㈹㘶㙥㥣㔹昲〳㔹敡ㅦ㜵㡢㐵㤹てㅣ户散昷て㝢㥥戵㌴改昸㐱ㄲつ㡣㔹〷昵扥㍥敢㍢㥦㤴改搹〵改昹㘸愴㈷ㄲ改戴愹愱㥥㙤昸㤷慤ㄶ㑣㤶捣ㄴ〹㕡㈵㍡っ㤰㈳愳㈳㔳戹㐷搰晦㑣攰㝡㜲㕢敦戱戰㤷愱㠱㠱晥㠱晥ㅤ扢㜷晣㘲晦昶㙤扤愳㤵㘲㔰昱攴㔰㔹㔶〲捦㉡㙥敢㥤慥攴㡡㑥晥㕥戹㜴挴㍤㈹换㐳㌲户晤㡥㥣戵㜳搷挰捥挱㐱㝢昷敥㕤ㅤ㙤攸昹攰攸挸戴㈷㙤晦㑡昵㤹㘶㥦㔳愳㈳晤〷㘵㜰愵晡㌴搱㈷扡ㅣ㜳㑢㤶㔳扥㐲㥤敡㕣攵挱㌱㤹㜷㈸づ㈹㍤愷㝣愲ㅦ挳㙥㔸㘸㤴敥散ㅦ昶晤㑡㘹㥥㤲ㅤ㤵挵攲㘱㘹㜳㡡㘶㘹捣て愶㉤慦攴㜷㤴戸㝥搲㤳攵扣昴扢㑡㜷㉦收㘵㌱㙡攸愷㑢挷㉣敦愰㔵㤲㈹㘶扡㑢愱っ㈷ち戲ㅣ㌸挱㔲㘷改愸㉦て㕢攵ㄳ㤲㑤昴搲扥㡡㔳㄰愹ㄴ晥㑢㈴户戶ㅡ㤹ㄲㄴ挶㔳ㅡ㥤戳扣㐰㤵㈸挲㠱㔶㙤敢搴㐵捤愲㘱㕣㔴愹摥搸㔳㤴搹㡣㔳扡㔷㝡㘵㔹攴㑢㌸捤扥㔸㈳戵㐰愱ㅣ㤶㔷慡㍡ㅤ㑡㐹戴㐷摢㠱㜳攱㕢㡣っ挸愶㠳慥㔷㠲㐲ㅥ㤰㔶㜹㘸㘰挷昶㙤㌳㐱㘱㑣㉥っ敤ㄸ㌴摢㔱㙤㜶戰㘱㈷㠸㜶㘸愷搹㐵㑥㌷㠸㐸㥤挷㘶慢敦㤰㡤戵㔹㑢㥢捤㘹戳㜹㙤戶愰捤㑡㙤搶搶㘶㑦㘸戳㜳摡慣愳捤㍥愲捤㥥㐴㥢㙡㑡户戵㘹㔱扡敦戵摣敢挷扦㜴㘰昲昱搷㙦㍦㌱晥挰昷㕣挱晤㐵ㄵ㌰慥〲㘹ㅣ攰昶摡〰户㥢ㅢ㔰㙤昶戰攱㐶㄰㙤㝡愷㜹㌵㌹搷㠰〸昱づ〶挸㐱㝥慥攷挷搷㡥昵愵挶ㅦ㉢㈵昲㉦つ㥥㝡㐲攷挶扤愳搵摡挵挵㌲㡥敤㥣户晣㈰搲ㄸ㡡昳捡㉡搴挵昵㘹摣换晦散昵〹㉦戹㈲晡㘴㕥挷搵摦〴㘲㕣て愲㑤つ㥡㌷㤰㜳㈳㠸㄰摦㡢攴昱昶て㙥㥦昸㤳ㅢ捥㡥晤捤捥㘷扤敦㍦㤰㜸户攳㈶㔴ㅦ㡡㔴㜳捣戳㑥㘳戳搷散挸㡥晥敤晣㜷㜱〳ち晢㘹て摡㜷摡〳〳㠵挱敤搶ㅤ㤶㑥㠵扣搴㥤㥡㐵摢づ晢戸㔳㉥戸愷搵搶扤㜱挴昲㘵㙤攵晢愲扡ㄱ户㔲㉥昸㌷戴慥㥣〹慣㐰㕥ㅦ慦慢㜵搲昴搸っっ㥢昴搵晢㙥㡡㍦㜶捣㉡㔶攴昰愲ㄳ㔶㝦㈸㔶つ戳收收㔶慥ㅤ昷攴愹攵摡愶ㄱつ攳㈴㕣㔰㝤㌷捤㌲慣ち挷搵㍢㍡攷晡戲慣㠶搷㔷㥡㜶昲㈷愵㌷㈳㜹㡥捡㠲㥡敡搵慣㡡㙣㙢摦㔴ㄹㄳ㠵戵㉣摣㔲捦戵敦㕥っ㘴戹㈰ぢㄸ敦扣昴㠲愵㈳㔶慥㈸慦㘹㘸ㄲ扥ㄳㄵ㥢ㅡ搸攳㙥扥攲㡦扡攵挰㜳㡢㡤㌵挳㠵〵ぢ昶扣㜰挰㉤㐸㤸攳ㄴ㔳㐲㈴㤲㐹㈱ㄲㅦ㙤戵慦搹慦摦慦〴㔱㈷㘲㙥攷敢ㅡ搵慥晦㌰㘶㠷㔹ㄴ㈵㜵㔲摢㜲㤱捥㔴扦散收昶㤵ㅢ搶捤㠹愰㠳慤㙦㕢戹戵ㅡ攳戲攴㝥戶㡤㌵慤㈷㥡晤摤ぢ㌸昳昶㕢攵㐲㔱㝡慢㐲㈶挱ㄱ㤹㌷㠳攸㙦㘲㌷慦戸㝡戴摦㘲㔱㉣改愷㥤㐲㌰㘷捣㐹攷挴㕣〰ㅥ㘰㔵㍡捤愵㙤㑡收㘶戰捣㕢㐸㍥っ㤲挹㈴㡣㉤㙣㘴㘴捣㕢挳戲捥㠳攸昲㑦㔳〲㌷㔳㥤摥㠰㕡扥㕥㠲㑤昷㤳挹㔶戳摣㙦昹㜳〱搵㜳搵㑡㥥㥢收㐷㐸戶㠲攸㍣㄰㉦㝡㔸昳挰㑣ㄱ㤳㜴㤶挶愴㙤〱〹慡摤㉤㉣扤ㄴ㠲㡢㌱改攷㑤愲㤰〹散㤵㐵〳㌹㙣晥㡥ㄲ戵㕦㉥〶㘳㔶㘰戵㤵㠰㘷㈰㈵ㄳ㡤晡搴㔳㘱㡥㑦㜶㉡㕥昵改㑣㔴㐲て㔹㤵慤敢愵㕤㌱挲㥥戰㜱戰㕦ㄲ挹㠸慥㍥〹㡣㥤㈷㠴ㄱ㔷昴㐶㕣〲戸㔴搸㈷换㐷㤶收愵捦收㘹㘳搵愵㡣㙦㉦㜶㌶㤵捦ㅤつ㥣愲摦㡦㤱敥昳摣捡晣ㄵ敤〷㘳㌲㙦〳愹㈶晤㥦愱挵㤷㍥㈷扡ㄴ㙤ぢ㤴捤散㉣㔴ㄹ㈵㜲㑣㠲㈳㤳摡㡡捥㉥攰㐷㈵㜳ㅢ㝥㌲慢搵改㔴㡢换挱㜰捡攱㈸㘱㠵㡥㜸㔲愱搲戴㉡㘰戵㍢㑢挷㕤敦㘴捥㜵㑦㔲㥦扡㔴挹㥦㤳㌲㈰搲㙢㡦㤰慤㐲戰㐲㈴㤳つ愸慤づㄲㄲ㈳ㅡ摢㐱㍥㜴挴㉤戸㝥㉦晥ㅢ昶㑥㔵㥣〵㘴ち戲昷㠸㘷攵慣攲㥣㙢っ愰㐹ㄲㄸ搴搸㠱捣愶搱㡡ㅦ戸扤㜹㙢摥〹慣㘲㙦捥㤵挴敡㡢㐵㝦㔱㝣ㅢ换㐱〰㜶敤昷敦昸挴㕦㝣敤㍢晢㥦戹昱愱捡㜵晦㜴收慣㌸ㄷ㔵㌴攱㍥攲㌹〵㍡〷㤱ㄱ慦愲ㄹ捤っ昲㡤挹扣ㄳ㘵㜳ㄷ挹㙥㄰ㄸぢ戵晣戰ㄵ㜷㠵㐵㐱㑣㐸㝢㘱㝥㡣㘴〸㐴㄰ㄹ㉡昸晡换挸㔴㤳昸㈶晡愷ㄲ㈸㐱ㄲ㐴㌶ぢ㜲〴摣㡣戹㑡㥤㈰摥愴㌰㑤㉥㥥挹攵㌱戹㌴攲㈵㜴摣㜲〱扥ㄱ㔵㌴㐱㔳〲愸㔵㌰㑢〳ㅡ攴㠸ㅡ㌰㑢㠷㍤敥ㄴ〳改愹㘳愹摢挶㑦攸㍦愹㜲㈷㡦㘲捦捡㠷㥥挹㐶㝢ㄴ愷㌱ㅣ戶㘰愹㠶㑦㥡搰㐰㜸㔸晥ㅣ昳慣㍢捣愳㄰㑦〳敥㔹〵㔳㐰㘹㘲愸㘷昵挶㜵㑡挴攳扥愵㠵㔲㉡搵㡦㥥ㅢ㤵㡣敤攳收㔴㜹愵换敤敢㤵㤰慤户慦㡣㠵愸散捤㑡捡㠷㔶挴ㅤ㍦㐷㙤慤〲㕤㈱㙡扢ㄷぢ㘷㑥㤲ㅣ㈰㌹㐸㌲〵㈲扥〶㘳㐴㌳晢㜱ㄴ昸户〱攸捤㔷戰改㄰摢ㅣ㈶㤹〱愹㌳戳㐷㔱㌴㡥㠱昴摣㘳㈱㈰㘱昱㜸㠰㠸ㄷㅣ晦攵㍦㜲㌳〹㐱ㄷ㔰㤹摦攳挸㤸昷戱㜴㍦挸挱晤戲〸㉦攰㑡㠵戳㜴㍡㤷慢攳ㄶ攸㄰捦㤴㙢㑡㌳㑢攵晣㥣攷㤶ㄱ收㈳㥣ㅡ捥㈳ㅥ攴ぢ换㈸㑤扡愳㤵挰㈸敤㜷昰搳㔱㍡㉣攷愵ㄵ㡣挲换〳㔶㥢㠴敢慦㤰搸㐴㘱昱晦ㄳ愹㈵〸愷攱㐰搷挰㥡㠸敦攰㄰㌳㐵换摢㍦收㈲戶㈸㔵愰㤳换㙥ㄸ㐰摤敢㄰㡡㈵㑣慡摢㜳㍦㝡昱慥㕢㥦晤敡㠵攸昷㉣㌴㔱㈵㤳㈱㠴收搳昸㐱㜰㌳慢搵〹㐶ㅢ㤶㑦㘳㈳㠷㔲ㄲ㙡㄰㥥挸捦愰敢㤶㈷昲ㄷ愳㡡㜸㜰㐲愷戳㜳ㄹ㑥愵㐲㉦昶㌱㐷㥥㈶ち敥戲ㄱ㐴㔴〰㐹㐱昶㑥㝢捣㍤攸〶㘳㡥㍦㕦戴㤶㝡散㈸㜳㝣㑥㤶攱㔰㝢昰慢㘳㍣㜷㝥㕥ㄶ㑣㝢挶慤㜸㜹㌹㌱戶ㅥㅣ㙥㉣〷㜴㔱昹摡㥡㐰㕡㥢て愹搴搹戰搱㔵搷挸换㕦昶㥤扣摢ㅦ㠶㈱㌳㐸〹㝤㌳㉡攲摥㐱摤㌹㔲㠳㉣㡣摢㜴搷ㄶ昹㠸ㄳㄴ㘵扢慤敡㔵㍥㙤㘳㘱ㄱ戸㈸戴搹㐷收㠰㥡挷㍡敤㝤㥥㔳㈸㍡㘵㐹昹〰〶㌱㔸㍢㈹㑦㈰㐸㌱敤晡づ〳挹㥤㌶㤰㙥搹㥦愷扦㤵㕦摡搰㔰㔲收㐰户㐷㥣戲㡦搷㄰昹㤶㤸敦戶㘷收摣搳昸捡㔰㈹㤵昷㔹昳晥扡㄰ㄴ㈱㙤㤸㤴戴㠴㈶㌴㑤愴戵昴㕡㐵㘶㥣㐰㙦㔷㐳㘷〳捦挹㔵㥣㤷晦ㄴ戶扥㌷㤴㥡㝡つ㈱㙦㡡〴㈷〵㠵㜸ぢ㜲慢㠰〱㐲㠲㈸㜸挴挰〸㐷摢㄰㕣㙤改愳㉦㝦扣㈱っ㌰攷昸㡣〳㜲捦扥愳ㄳ戵㤰攱〷晡敥愲㌳晣㄰㌷慦㜱摤㕢㡥搰㈸愷㈲㔴㈲昲愸㔳搸慥搰〵㤶攲㡡㤹戱㔵ㅢ敡㘸㔷㉤㍢づ㈷扦挳㥥戴㜲戲㠸搸㐴挹ち扡挲〲㠱ㄱ攲昲㝥㔴㌷敡㤶㑡ㄶ㤵㡥ち㍢㤳户㡡㌲㙤て㔷〲昷㠰㔳㌶㙤㄰愵㤹ㄱ换㕡〴换㕡㔴慣づ晢㌰㘳㤶㉡捦扥摣ㄳ㤶攷〴㜳㈵㈷㥦㘶㠱㜱挵㜵愱慤戰〸敡㤸挳敡㌳㔵つ㑣晣㜸てて㍡㠸扢ㅦ㤸㤶㑢㐷昱㐳愷㌵㘱攰㥦㔸㘳㐸ぢ㠷慢㍡㘹捣㤳攸㑤㈷昶㠱㘵〳㐵㍡㕦晤愲㜸晥㉣㌸㑡戳〵㈳㔲慣㌶㡢㔱㠶㠵ㄴ㠳㐲慢挶㍢愸戳㤹㐹搷㉡㡣挳つ㜳扤戶攸㍢㘱ㅡ愲愵戱昱戲㡣㐰㡤㈲愸㠹㘰改㠲㔳㤰㕥㥡㡣ㄹ㐰㤶ㄴ㘳㔷㐶㈸㐳慥㑤㐲搷摢搳慤摥㌵㔱敤㙢㑢攴搷搷㝦昹㥣㘸敡晦摦て敤摡㠳㐱㘱㕡敡摣㉡㈱㙢㤶㐱挴㔶㄰捥㈷搶挰㘵㠳㜹㄰㥤㔱㤴戸㙣ㅡ㠳㐱〸ㄹ㌱愰㤰㔲㕦搸ㄸ愶㑡㈳愴愳攲㕢扡㥡㐸㝢㕤㕣捡〸㐳㔲改敡㘷㍢㘳〶㕡㉥ぢ㤹搰挲ㄲ戰㔱ㅣ㥡㤶㠲愸㡤戸㝦摣昴㕡㜴㔶㥡㤱㉡㘰㈵ㄸ愴㌱㑥㠱㘴戸㔹搰晦㉣扥㘲挵㘳㌵㤹㡣改愳㐹㈲㈳戶㠱㔶攷㑤㜵㡣ㄶ㠶戱㑢戳〲㈲〶㐱〸〹愸㈱㑡ㅢ㠰㜶ㄹ㡤搸㑣㤶戱〰㜲改ㄶ㔲㌰㠲㐱㉢㘹㥥〶ㄱっ㘵搰昸㉣㉢攳ㄲ昲ㄷ㔷㐶㠶㍣㤴㌲㝥㤲捦㐶㐹㌰敥㔱㥤〸㜹搱㐴㝥〵㔹昳っ㠸㘰㑣愴㐵㠳㕦㘵㠳㐷搹㠰㘱ㄲ㑡搹㌸ぢ戲扣㝡昸挴搶㘲昵㍥㠵㈶㔸扤ㄱ搰㙡㥦㜵慢昷㘹戰捤挷㐱㜴晡㈰慢搸㔶挰戴㍡㑦㤵挱ㅡ挳㍥㕡㜶〲㤸㍤㑡㙦摣〹㈰挰づㅢ〴㔹攵㔲㕥慦捣㘱摤㐳㝤换搸敢收收慡〶㌰㜶㔳㜳㝤㍤㍡摢搲愲㍡挴㙤㜵㜰敤㘲㡤ㄴ㝥㙢㌱挶昵〴攸㐴攸㕥㐴㤸㑥摣扡戲㐳㕥户敥㌴㘵ㅦ〰晥ㄹ扦㠶攷愱ㄴ扦慥㝥愰扥搸㠱㑦㈰㑦搸㐰ㄷ㜵㜵ㅤ愹ぢ㔰搰㙣㘵㠸晦㐲㕥㘷ㄴ〱㥢㈸晢戰㥦㤹愸㠴搳戱㉢捡㑥㔵㠲㠶ㅡ㙢戱㈷慡ㄹ㉥ㄶ愷捡〰㌷㜹换㉢慣㤳〳ㄱ㜳ぢ㤱㥢㍡摢搶ち戴搱ぢ㔲摤㌱〶昷改㌳攰㜰慤ㄹ〹戸㥣昸づ摤慡㑥㉥㌷㌶㕦ㄸ㕢㑣戳挴慢〳㑡ち攱搵〱攵昵㑣㑢戸㉣㌸㥥㡢戲㐷㍤戰㕣㔴挶摦戴㠷㜳㍥攰㜲㐰㈴ㄴ攵搴㑥㌷敤挳㠸㈷昰晢㈴㠰㑢㤴㥢捥〷㠸㘶㉥㜷挰㙦㡦敢㐷㐲㔸㤱㔴㈴㈵愱攴㘴慣愲扣㡤㤳攰㈶㕡愳㔴㘱昰㙤㤵晥㜳㡦昸挲搳㑣㕦搹㤳愸㘶〸㔲㈰㕣㐶㜸㔶挱摦㌰戶昵挱㌸敥愴㥥㙡㡣㌸㌴㜱捡㝡㜵㔴㜹〴改㥤㜴愷扣〰ㄱ㝥㕥㠹攸收搶㈹〲挵〴づ昰㘸㜱愹换㥥㈸攷㡢㤵㠲㔴㘰戶㙡戴ㄵ愶㕤ㄷ昲㔲㔷挲㐲㔹慤戲㉥搱愲㑣攰㕥㔸昵㠳敤摡摤㕣昳戳㔸㔶㜵㘲愲㡦㡣昹㈴㑡ㄴ捤ㄴ㝥㉦㍢昲挹换㍡ㅢ㙡㜱㝢㜵㌷〹愶慤㠹㐵㥢挶搰搵㜲昰㔴敤戸扡㘶㤳敥愴㑢㥦戸㡥戵摦〹㔹敢㐲㑥㤸㘷㘸昸っ〳㤰㝥㙤㍢攴戵㠷敥㘹㥦晣昳ㄳ㝢搹ㄷ慣摦搹㥦㙣昰昲㌷㝤晤扢㝢㐲搰㤶㄰っ㙤㠶㤸敤㌷㤰换㙣㥤㉥㕡攵㠱慤㥢愷㠰敦戰户攸挵㙡㌵㔷㔶ㅣ㐶㔹〱戵摦㐴㐶㌰ㄸㅡ〲戵㔰戴收㙦㠱㜱㜱愰㜶㤴捦攲捦晣敤㈸挳㠲㘰㠴戴㡡㤹㤰㠵㝡㜰㈷㥡扦㐳昲扢㈰㠲搱搳ㄶつ㥥㘲㠳捦㠳攸っ愲挵㙤捥㡡昱挰㈴㥦㈸ㄱ㔱愷㑢昴㉣戰㘳つ㝣㘷㐶扣ㄳ搶挸㘸㑦㌳㕥㘸晥ㅥ挸户捦㥤㈳㐴㑣〸〶摣慡敦慦〳㜵扦て戶昹〷㙣㌰㐷挲搲ㅦ㐶ㄹ昵㡥㤳㈸挴ㅤ㠴㈶攷㑤昵㘷搳㡤㥢〹㤶㡡㜰㥤㤹愵挳㄰收㌸㐰ㅣ攲攰挱㡤㜱㍤散摦㔴㍣昴扦晣㉣㐳晦敤ㅢ㘳搷㌹搴㘳慣愱㤷愸捦㈱挶户攲昳㥣㐱敤摢㉥㥦㘱㌲㥥〶搹㜸挰挹㝢慥敦摡㐱敦っ〲㐳扤扣ㅥ㘳㘳〳て敢㌶㝡㙣昹㑥㑥㉣㔵收挵挱〵㝥㉥捥㥣㉣扢愷换㙡㌴扡捦㕢㐲㙡扤摡摡昸ㅡ㙥㙢㤵㍥㡣㔵捣搲愳攴挳收ㄷ㐱㍡㤳㔹扡㘴㑣㔹扡㘵㑣㔹晡㘰㑣㔹晡㘱㑣㍡㝤㤷㑢㜵㡡搸户挸㠹扣㈸〸㤹㙡㙢㙢㠲㝢㑤捥搴昲挷㝣㐴㤱昹戲〲愶ㅣ挷㠸慤ㅦ㙡㕣㔱㍥㑣挵㌰㥦㈵昹ㄲ㐸㈶㑢户㡡㍣攳㌹㤰慢㐶㐷㘶ㅢ慦㘰ㅡ捦㠳摤〱戶㌲㘰㠷㜱㠷挷昸㌲㌸㕤攰搴〵㡦戲ㄵ昰㔴捦㉦㈰愳慥㉢慡㡢㡢㐲㌹㔵㘴晤㌱〸〷挳㐶㠲㑥ㄵ㜵㔳㝣ㅣㄳ愱㐶㈰㥦㌰㈹㘶㑡㔴摣〷づ愵摡㈸㤵慡㙢㤵愵晦挴㤴愵て挵㤴愵挳挴㤴㝤㌴晣㑤㠸㑦㈱㐳㤱㠸攳攸㠷换愵〶昷㈲㌸收㥦㠱㘴戲昴㠷ㄴ㡦搳㌶㥦㈷攱扣戲㡦㠳㈸晥㔷挹敡㈱搹〰愲ㄳ㈵挷㤷扣㉥㈲ㄵ㠳攵搹㍡㕦㐹〹敦㉡晢㔰挵㉡攲㑡敢ㄴ捥敢㠰慣昵㘰攵㔳㈱㙡扡愸摥慡㈹㍣昰㈰搵㈷扥〶㡤㙡ㄷ捤㑤㕤㍣㔹摢㤹㤱搱て㐲㕡㤷昶ㄶ敡㔳捤㕣㔴㤵㍢㘳㝥ㅤ㝣㥣昰攲〹晣戲㡤㔹㔵ㅤ攴ㄳ㠲戸扢㠹慢㝦ㄶ摣㑢〷㈴㝣扥愷ㄶ搶㘱〰慦慦〸㙣㜶〹昱搲扦攴敢㥦㙣㌵〶愱づ㌶搴㤸㉦㐵搵㔴㐴挱㠳㑤㙤㤶晤㔸㤸敡㘶㌱晥ㅡ摣ㄵ㙤愲ㄸ㐷搳收ㅤ挴㌳㑦搹戵扦㐵〶㜶㡤攷ㅢ㔳㤶㘷ㅣ㔳㤶〷ㅡ㔳昶昳攱㙦愲㥢挷㄰昷愱ㄱ㌱慥搸㑦㤶㠷㔷慢ㅤ挸昳㑣昱晦ㅥㄹ㜵㤱㔵㕤㘹捤昲㘴㔳愳晦ㄶ㌲㥤㐹㥤挶昹慥㤵ㅤ攵㍡敢搴〷㌸搹㜰〱昲㙥㕣㘸㕣搲昰㝣ㄲ㌱扤㌰ㄲ㤶搲㝥㘹㙤㝤㜱㙦搰㠹攰㥦㍥㠴㜵晦〰晤㌴㉡㌴㝢扣ㄹ㝦收㉢㈰摤㌴搹㍡晥㘲㠲㌸扦〷㍣愶扤㡡㈶搲搱㙦㜶㙦㌷敤扢㝡攲㐱戱昹愹㘱晤捤戳昱慦㝣攱ㄳて㐵㑦散摥㉢㕥〰愷ㅢ㝦昱㍢㌴扢㌰慤㤶㕦散敥㡣㉡攲㤷㠸戲㌴昷㑡㔸慦㈲搳㤹散㝥ㄱ㍦㤷㌷㝡㥡改㑢ㄸ晤晤㝢搱づ㘹攷㕥㐱㡢摤㙡昴㍢㔶ㅡ晤㐰㔴ㄱ扦〱㈴㘸㐰㤴㠹㜸つㄹ敡愲摡㠸㙡攷愲戰㙣㑥搸㈴换扤慡㘶晡㍡㌲㥤㐹挱扤㐵搵ㄴ扦㠰摥愹て㑡㠴㙦㤰㐳㠵慥つ㌰㠷㔲昸㐱昴戶㤵〶戸㌵慡㘸晡㈰晡㉤㍣㝢戱て愲㜵ㄷ㥢昹㔲摤㈶愶㙢户㐳㌶戵㔶㠵㘶㡡ち㄰㜵攰㔳㠵㠷慢挵㤳昸㈶㠷てㄴ昸扦ㅣ㈲ㄴ㠰㙦㜵挴愹搵㘰戸愹㑡㝣搸戰愷㍣㐴挷摢散〹ㅦ挱㠷㐲ㅡ㔷㈳〳㕣㝢㉡慦㠷㘳つ㄰㌵愵㘱捡㤰ㅢ慦㈳㙢㉤搱㈱㘱㕦ㅣ戱搷ㅤ攸戵昵愸㍡愰ㅡ扦㜰慣敤㔰㌳晥ㄵ㉦扢㍡晣㑣搷㕢㘸昸㜸㤷ㄲ户㐲挸愱慤㝥㉣㜱㠱㠳㠶摢㤳㌰扦㠳ㅦ㜵㡢㑤㈹㈲㐸挶晣㉥㔹㕢慡㈴愱搳㉣挴愷㐶戴㍥捥戹挷㙥晤戶户㜳扥搵㈴戸㉢愹㐳挶㥢㈰㉢つ散收㤶〳㝢ぢ㑦挴〶昶㌶㔹戵㠱㘵戹㙢㔲攴晤㠰攴㠷㈴晦〶㤲ㄱ摣㈲敡戵敦㈰戳ㄱ㠸ㄲ晦㙦㠷扡搶㌸㕦扤户愲㠹㙢慡㙦㝤㜷挷愶摡㜲扣换㑥㜲㈰㐲〳㔱换昱ㅦ㘴搵摥㉡戸挵㕥挱摦㔷昶扣戳昷搱扤㑦づ敢㕣挲㑢㤶㌰昷昲ㅡ㑦昴晦挲愳㠲挲㔱㈶攳㝣㤴㘱㐱㜰戱㤴㈴㝦挴搲摢㔱㤵昹攳㈸愳摡㜰㤱㤴挱攸挴捣㘹㌰㍥〶㐶㕡㌳〴ㄷ㑥㔵㜴㐴ㄵ㐳慡㐲〸㉥愶慡㘸㡦㉡昶㠰㘱晥㌷㠸攰㍡愹ㄷ晥㠴㈵㉥㤱ㅡ搴㝢㔱㐶扤㔰㡤ㄷ㡣㘵㍢㠶㝣㈲换㜱㉢愱晤て㌲戰㘳㙡挴挸㌶戶攲挸㔵慢昷㔵慢㙥扥昴㌸晥戴㐵㤱㝦戸昰昰挳敦㜵愷㝡慦㑦摤户户攳改㌷㕦㝤敢愹㌷㍥㌱昴挳昷㥦㜹收㡤户㥦㍡昷晥摦攵㠶晥攱㠵ㄷ㕥戹攷戹㜳㙦㙤戰㥦搷扥昱摥攴昳㘷〶㑥㥥㌹㘵ㅦ晤攸扥㌳昷㍦㜲㘸㘰晡慡扥㘴戲慤㙤㙢捦㍦㕥㜷㕢昶戱㔳㝦㈵扥昹㉦搷㤶㠵㥡〷㕥㘰晥㉦〸ㄳ摦㥥攵㝣搴㌰㝥㡡っ〶换㌱慢ㄵㄱ搱㡡㡣㠰㤱ㄶ〹挱㘱慡ち摥ぢ收攲㐶ㄵ㔹㜶挷ㅥ㍡㔳㠲㝤愸㌶ㄷ㝥摡搰愶晤晦〰ㄸ摢㥥〲</t>
  </si>
  <si>
    <t>PL</t>
  </si>
  <si>
    <t>BL</t>
  </si>
  <si>
    <t>Passivo</t>
  </si>
  <si>
    <t>BU</t>
  </si>
  <si>
    <t>BL/(1+(PO/PL)*(1-IR)</t>
  </si>
  <si>
    <t>BU*(1+(PO/PL*(1-IR))</t>
  </si>
  <si>
    <t>Po =</t>
  </si>
  <si>
    <t>Ke*(PL/(PO+PL))+Kl*(PO/(P+PL))</t>
  </si>
  <si>
    <t>Beta(L) - 30%</t>
  </si>
  <si>
    <t>PO</t>
  </si>
  <si>
    <t>BU = BL/(1+((PO/PL)*(1-IR))</t>
  </si>
  <si>
    <t>0,0433+ 0,67(0,045) + 0,045 – 0,02 + 0,0222 + 0,0290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</si>
</sst>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Symbol"/>
      <family val="1"/>
      <charset val="2"/>
    </font>
    <font>
      <b/>
      <sz val="8"/>
      <color theme="1"/>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6"/>
        <bgColor indexed="64"/>
      </patternFill>
    </fill>
    <fill>
      <patternFill patternType="solid">
        <fgColor theme="4"/>
        <bgColor indexed="64"/>
      </patternFill>
    </fill>
    <fill>
      <patternFill patternType="solid">
        <fgColor theme="2" tint="-0.249977111117893"/>
        <bgColor indexed="64"/>
      </patternFill>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0" fontId="0" fillId="0" borderId="0" xfId="0" applyAlignment="1">
      <alignment horizontal="center"/>
    </xf>
    <xf numFmtId="0" fontId="0" fillId="0" borderId="0" xfId="0" applyAlignment="1">
      <alignment horizontal="right"/>
    </xf>
    <xf numFmtId="3" fontId="0" fillId="0" borderId="0" xfId="0" applyNumberFormat="1" applyAlignment="1">
      <alignment horizontal="center"/>
    </xf>
    <xf numFmtId="9" fontId="0" fillId="0" borderId="0" xfId="0" applyNumberFormat="1" applyAlignment="1">
      <alignment horizontal="center"/>
    </xf>
    <xf numFmtId="10" fontId="0" fillId="0" borderId="0" xfId="0" applyNumberFormat="1" applyAlignment="1">
      <alignment horizontal="center"/>
    </xf>
    <xf numFmtId="0" fontId="2" fillId="0" borderId="0" xfId="0" applyFont="1"/>
    <xf numFmtId="0" fontId="0" fillId="0" borderId="0" xfId="0" quotePrefix="1"/>
    <xf numFmtId="0" fontId="2" fillId="0" borderId="0" xfId="0" quotePrefix="1" applyFont="1"/>
    <xf numFmtId="0" fontId="0" fillId="0" borderId="0" xfId="0" applyAlignment="1">
      <alignment horizontal="center"/>
    </xf>
    <xf numFmtId="0" fontId="2" fillId="0" borderId="1" xfId="0" applyFont="1" applyBorder="1" applyAlignment="1">
      <alignment horizontal="center"/>
    </xf>
    <xf numFmtId="9" fontId="0" fillId="0" borderId="1" xfId="1" applyFont="1" applyBorder="1" applyAlignment="1">
      <alignment horizontal="center"/>
    </xf>
    <xf numFmtId="43" fontId="2" fillId="3" borderId="1" xfId="2" applyFont="1" applyFill="1" applyBorder="1" applyAlignment="1">
      <alignment horizontal="center"/>
    </xf>
    <xf numFmtId="0" fontId="5" fillId="4" borderId="1" xfId="0" applyFont="1" applyFill="1" applyBorder="1" applyAlignment="1">
      <alignment horizontal="center"/>
    </xf>
    <xf numFmtId="0" fontId="5" fillId="4" borderId="1" xfId="0" applyFont="1" applyFill="1" applyBorder="1" applyAlignment="1">
      <alignment horizontal="center"/>
    </xf>
    <xf numFmtId="0" fontId="6" fillId="4" borderId="1" xfId="0" applyFont="1" applyFill="1" applyBorder="1" applyAlignment="1">
      <alignment horizontal="center"/>
    </xf>
    <xf numFmtId="10" fontId="6" fillId="4" borderId="1" xfId="0" applyNumberFormat="1" applyFont="1" applyFill="1" applyBorder="1" applyAlignment="1">
      <alignment horizontal="center"/>
    </xf>
    <xf numFmtId="0" fontId="5" fillId="0" borderId="0" xfId="0" applyFont="1" applyAlignment="1">
      <alignment horizontal="right"/>
    </xf>
    <xf numFmtId="3" fontId="5" fillId="0" borderId="0" xfId="0" applyNumberFormat="1" applyFont="1" applyAlignment="1">
      <alignment horizontal="center"/>
    </xf>
    <xf numFmtId="0" fontId="2" fillId="5" borderId="0" xfId="0" applyFont="1" applyFill="1" applyAlignment="1">
      <alignment horizontal="right"/>
    </xf>
    <xf numFmtId="0" fontId="2" fillId="5" borderId="0" xfId="0" applyFont="1" applyFill="1" applyAlignment="1">
      <alignment horizontal="center"/>
    </xf>
    <xf numFmtId="9" fontId="0" fillId="0" borderId="0" xfId="0" applyNumberFormat="1"/>
    <xf numFmtId="43" fontId="2" fillId="0" borderId="1" xfId="2" applyFont="1" applyBorder="1" applyAlignment="1">
      <alignment horizontal="center"/>
    </xf>
    <xf numFmtId="9" fontId="2" fillId="2" borderId="1" xfId="1" applyFont="1" applyFill="1" applyBorder="1" applyAlignment="1">
      <alignment horizontal="center"/>
    </xf>
    <xf numFmtId="43" fontId="2" fillId="2" borderId="1" xfId="2" applyFont="1" applyFill="1" applyBorder="1" applyAlignment="1">
      <alignment horizontal="center"/>
    </xf>
    <xf numFmtId="9" fontId="0" fillId="2" borderId="1" xfId="1" applyFont="1" applyFill="1" applyBorder="1" applyAlignment="1">
      <alignment horizontal="center"/>
    </xf>
    <xf numFmtId="164" fontId="0" fillId="2" borderId="1" xfId="0" applyNumberFormat="1" applyFill="1" applyBorder="1" applyAlignment="1">
      <alignment horizontal="center"/>
    </xf>
    <xf numFmtId="0" fontId="6" fillId="2" borderId="1" xfId="0" applyFont="1" applyFill="1" applyBorder="1" applyAlignment="1">
      <alignment horizontal="center"/>
    </xf>
    <xf numFmtId="10" fontId="6" fillId="2" borderId="1" xfId="0" applyNumberFormat="1" applyFont="1" applyFill="1" applyBorder="1" applyAlignment="1">
      <alignment horizontal="center"/>
    </xf>
    <xf numFmtId="0" fontId="2" fillId="2" borderId="1" xfId="0" applyFont="1" applyFill="1" applyBorder="1" applyAlignment="1">
      <alignment horizontal="center"/>
    </xf>
    <xf numFmtId="9" fontId="2" fillId="0" borderId="1" xfId="1" applyFont="1" applyBorder="1" applyAlignment="1">
      <alignment horizontal="center"/>
    </xf>
    <xf numFmtId="0" fontId="2" fillId="6" borderId="1" xfId="0" applyFont="1" applyFill="1" applyBorder="1" applyAlignment="1">
      <alignment horizontal="center"/>
    </xf>
    <xf numFmtId="10" fontId="0" fillId="6" borderId="1" xfId="0" applyNumberFormat="1" applyFill="1" applyBorder="1" applyAlignment="1">
      <alignment horizontal="center"/>
    </xf>
    <xf numFmtId="0" fontId="2" fillId="7" borderId="1" xfId="0" applyFont="1" applyFill="1" applyBorder="1" applyAlignment="1">
      <alignment horizontal="center"/>
    </xf>
    <xf numFmtId="10" fontId="0" fillId="7" borderId="1" xfId="1" applyNumberFormat="1" applyFont="1" applyFill="1" applyBorder="1" applyAlignment="1">
      <alignment horizontal="center"/>
    </xf>
    <xf numFmtId="0" fontId="2" fillId="8" borderId="1" xfId="0" applyFont="1" applyFill="1" applyBorder="1" applyAlignment="1">
      <alignment horizontal="center"/>
    </xf>
    <xf numFmtId="10" fontId="0" fillId="8" borderId="1" xfId="0" applyNumberFormat="1" applyFill="1" applyBorder="1" applyAlignment="1">
      <alignment horizontal="center"/>
    </xf>
    <xf numFmtId="166" fontId="0" fillId="0" borderId="0" xfId="1" applyNumberFormat="1" applyFont="1"/>
    <xf numFmtId="10" fontId="0" fillId="0" borderId="0" xfId="1" applyNumberFormat="1" applyFont="1"/>
    <xf numFmtId="0" fontId="0" fillId="8" borderId="0" xfId="0" applyFill="1"/>
    <xf numFmtId="0" fontId="0" fillId="2" borderId="0" xfId="0" applyFill="1"/>
  </cellXfs>
  <cellStyles count="3">
    <cellStyle name="Normal" xfId="0" builtinId="0"/>
    <cellStyle name="Porcentagem" xfId="1" builtinId="5"/>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v>Ki (liq)</c:v>
          </c:tx>
          <c:marker>
            <c:symbol val="none"/>
          </c:marker>
          <c:xVal>
            <c:numRef>
              <c:f>Plan1!$E$4:$E$13</c:f>
              <c:numCache>
                <c:formatCode>0%</c:formatCode>
                <c:ptCount val="10"/>
                <c:pt idx="0">
                  <c:v>0</c:v>
                </c:pt>
                <c:pt idx="1">
                  <c:v>0.1</c:v>
                </c:pt>
                <c:pt idx="2">
                  <c:v>0.2</c:v>
                </c:pt>
                <c:pt idx="3">
                  <c:v>0.3</c:v>
                </c:pt>
                <c:pt idx="4">
                  <c:v>0.4</c:v>
                </c:pt>
                <c:pt idx="5">
                  <c:v>0.5</c:v>
                </c:pt>
                <c:pt idx="6">
                  <c:v>0.6</c:v>
                </c:pt>
                <c:pt idx="7">
                  <c:v>0.7</c:v>
                </c:pt>
                <c:pt idx="8">
                  <c:v>0.8</c:v>
                </c:pt>
                <c:pt idx="9">
                  <c:v>0.9</c:v>
                </c:pt>
              </c:numCache>
            </c:numRef>
          </c:xVal>
          <c:yVal>
            <c:numRef>
              <c:f>Plan1!$N$4:$N$13</c:f>
              <c:numCache>
                <c:formatCode>0.00%</c:formatCode>
                <c:ptCount val="10"/>
                <c:pt idx="0">
                  <c:v>3.3799999999999997E-2</c:v>
                </c:pt>
                <c:pt idx="1">
                  <c:v>3.5750000000000004E-2</c:v>
                </c:pt>
                <c:pt idx="2">
                  <c:v>4.0625000000000001E-2</c:v>
                </c:pt>
                <c:pt idx="3">
                  <c:v>4.5500000000000006E-2</c:v>
                </c:pt>
                <c:pt idx="4">
                  <c:v>6.5000000000000002E-2</c:v>
                </c:pt>
                <c:pt idx="5">
                  <c:v>7.4750000000000011E-2</c:v>
                </c:pt>
                <c:pt idx="6">
                  <c:v>8.4500000000000006E-2</c:v>
                </c:pt>
                <c:pt idx="7">
                  <c:v>9.7500000000000003E-2</c:v>
                </c:pt>
                <c:pt idx="8">
                  <c:v>0.12350000000000001</c:v>
                </c:pt>
                <c:pt idx="9">
                  <c:v>0.16250000000000001</c:v>
                </c:pt>
              </c:numCache>
            </c:numRef>
          </c:yVal>
          <c:smooth val="1"/>
          <c:extLst>
            <c:ext xmlns:c16="http://schemas.microsoft.com/office/drawing/2014/chart" uri="{C3380CC4-5D6E-409C-BE32-E72D297353CC}">
              <c16:uniqueId val="{00000000-8048-49AA-89EC-03680AF1CE52}"/>
            </c:ext>
          </c:extLst>
        </c:ser>
        <c:ser>
          <c:idx val="2"/>
          <c:order val="1"/>
          <c:tx>
            <c:v>Ke</c:v>
          </c:tx>
          <c:marker>
            <c:symbol val="none"/>
          </c:marker>
          <c:xVal>
            <c:numRef>
              <c:f>Plan1!$E$4:$E$13</c:f>
              <c:numCache>
                <c:formatCode>0%</c:formatCode>
                <c:ptCount val="10"/>
                <c:pt idx="0">
                  <c:v>0</c:v>
                </c:pt>
                <c:pt idx="1">
                  <c:v>0.1</c:v>
                </c:pt>
                <c:pt idx="2">
                  <c:v>0.2</c:v>
                </c:pt>
                <c:pt idx="3">
                  <c:v>0.3</c:v>
                </c:pt>
                <c:pt idx="4">
                  <c:v>0.4</c:v>
                </c:pt>
                <c:pt idx="5">
                  <c:v>0.5</c:v>
                </c:pt>
                <c:pt idx="6">
                  <c:v>0.6</c:v>
                </c:pt>
                <c:pt idx="7">
                  <c:v>0.7</c:v>
                </c:pt>
                <c:pt idx="8">
                  <c:v>0.8</c:v>
                </c:pt>
                <c:pt idx="9">
                  <c:v>0.9</c:v>
                </c:pt>
              </c:numCache>
            </c:numRef>
          </c:xVal>
          <c:yVal>
            <c:numRef>
              <c:f>Plan1!$J$4:$J$13</c:f>
              <c:numCache>
                <c:formatCode>0.00%</c:formatCode>
                <c:ptCount val="10"/>
                <c:pt idx="0">
                  <c:v>9.7962984954286667E-2</c:v>
                </c:pt>
                <c:pt idx="1">
                  <c:v>0.10142697831209627</c:v>
                </c:pt>
                <c:pt idx="2">
                  <c:v>0.10575697000935826</c:v>
                </c:pt>
                <c:pt idx="3">
                  <c:v>0.11132410219155223</c:v>
                </c:pt>
                <c:pt idx="4">
                  <c:v>0.11874694510114422</c:v>
                </c:pt>
                <c:pt idx="5">
                  <c:v>0.12913892517457298</c:v>
                </c:pt>
                <c:pt idx="6">
                  <c:v>0.14472689528471616</c:v>
                </c:pt>
                <c:pt idx="7">
                  <c:v>0.1707068454682881</c:v>
                </c:pt>
                <c:pt idx="8">
                  <c:v>0.222666745835432</c:v>
                </c:pt>
                <c:pt idx="9">
                  <c:v>0.37854644693686368</c:v>
                </c:pt>
              </c:numCache>
            </c:numRef>
          </c:yVal>
          <c:smooth val="1"/>
          <c:extLst>
            <c:ext xmlns:c16="http://schemas.microsoft.com/office/drawing/2014/chart" uri="{C3380CC4-5D6E-409C-BE32-E72D297353CC}">
              <c16:uniqueId val="{00000001-8048-49AA-89EC-03680AF1CE52}"/>
            </c:ext>
          </c:extLst>
        </c:ser>
        <c:ser>
          <c:idx val="3"/>
          <c:order val="2"/>
          <c:tx>
            <c:v>WACC</c:v>
          </c:tx>
          <c:marker>
            <c:symbol val="none"/>
          </c:marker>
          <c:xVal>
            <c:numRef>
              <c:f>Plan1!$E$4:$E$13</c:f>
              <c:numCache>
                <c:formatCode>0%</c:formatCode>
                <c:ptCount val="10"/>
                <c:pt idx="0">
                  <c:v>0</c:v>
                </c:pt>
                <c:pt idx="1">
                  <c:v>0.1</c:v>
                </c:pt>
                <c:pt idx="2">
                  <c:v>0.2</c:v>
                </c:pt>
                <c:pt idx="3">
                  <c:v>0.3</c:v>
                </c:pt>
                <c:pt idx="4">
                  <c:v>0.4</c:v>
                </c:pt>
                <c:pt idx="5">
                  <c:v>0.5</c:v>
                </c:pt>
                <c:pt idx="6">
                  <c:v>0.6</c:v>
                </c:pt>
                <c:pt idx="7">
                  <c:v>0.7</c:v>
                </c:pt>
                <c:pt idx="8">
                  <c:v>0.8</c:v>
                </c:pt>
                <c:pt idx="9">
                  <c:v>0.9</c:v>
                </c:pt>
              </c:numCache>
            </c:numRef>
          </c:xVal>
          <c:yVal>
            <c:numRef>
              <c:f>Plan1!$O$4:$O$13</c:f>
              <c:numCache>
                <c:formatCode>0.00%</c:formatCode>
                <c:ptCount val="10"/>
                <c:pt idx="0">
                  <c:v>9.7962984954286667E-2</c:v>
                </c:pt>
                <c:pt idx="1">
                  <c:v>9.485928048088664E-2</c:v>
                </c:pt>
                <c:pt idx="2">
                  <c:v>9.2730576007486604E-2</c:v>
                </c:pt>
                <c:pt idx="3">
                  <c:v>9.1576871534086543E-2</c:v>
                </c:pt>
                <c:pt idx="4">
                  <c:v>9.7248167060686536E-2</c:v>
                </c:pt>
                <c:pt idx="5">
                  <c:v>0.1019444625872865</c:v>
                </c:pt>
                <c:pt idx="6">
                  <c:v>0.10859075811388647</c:v>
                </c:pt>
                <c:pt idx="7">
                  <c:v>0.11946205364048643</c:v>
                </c:pt>
                <c:pt idx="8">
                  <c:v>0.1433333491670864</c:v>
                </c:pt>
                <c:pt idx="9">
                  <c:v>0.1841046446936864</c:v>
                </c:pt>
              </c:numCache>
            </c:numRef>
          </c:yVal>
          <c:smooth val="1"/>
          <c:extLst>
            <c:ext xmlns:c16="http://schemas.microsoft.com/office/drawing/2014/chart" uri="{C3380CC4-5D6E-409C-BE32-E72D297353CC}">
              <c16:uniqueId val="{00000002-8048-49AA-89EC-03680AF1CE52}"/>
            </c:ext>
          </c:extLst>
        </c:ser>
        <c:ser>
          <c:idx val="1"/>
          <c:order val="3"/>
          <c:tx>
            <c:v>Estrutura ótima</c:v>
          </c:tx>
          <c:marker>
            <c:symbol val="circle"/>
            <c:size val="7"/>
          </c:marker>
          <c:xVal>
            <c:numRef>
              <c:f>Plan1!$E$7</c:f>
              <c:numCache>
                <c:formatCode>0%</c:formatCode>
                <c:ptCount val="1"/>
                <c:pt idx="0">
                  <c:v>0.3</c:v>
                </c:pt>
              </c:numCache>
            </c:numRef>
          </c:xVal>
          <c:yVal>
            <c:numRef>
              <c:f>Plan1!$O$7</c:f>
              <c:numCache>
                <c:formatCode>0.00%</c:formatCode>
                <c:ptCount val="1"/>
                <c:pt idx="0">
                  <c:v>9.1576871534086543E-2</c:v>
                </c:pt>
              </c:numCache>
            </c:numRef>
          </c:yVal>
          <c:smooth val="1"/>
          <c:extLst>
            <c:ext xmlns:c16="http://schemas.microsoft.com/office/drawing/2014/chart" uri="{C3380CC4-5D6E-409C-BE32-E72D297353CC}">
              <c16:uniqueId val="{00000003-8048-49AA-89EC-03680AF1CE52}"/>
            </c:ext>
          </c:extLst>
        </c:ser>
        <c:dLbls>
          <c:showLegendKey val="0"/>
          <c:showVal val="0"/>
          <c:showCatName val="0"/>
          <c:showSerName val="0"/>
          <c:showPercent val="0"/>
          <c:showBubbleSize val="0"/>
        </c:dLbls>
        <c:axId val="196200704"/>
        <c:axId val="196210688"/>
      </c:scatterChart>
      <c:valAx>
        <c:axId val="196200704"/>
        <c:scaling>
          <c:orientation val="minMax"/>
        </c:scaling>
        <c:delete val="0"/>
        <c:axPos val="b"/>
        <c:numFmt formatCode="0%" sourceLinked="1"/>
        <c:majorTickMark val="none"/>
        <c:minorTickMark val="none"/>
        <c:tickLblPos val="nextTo"/>
        <c:crossAx val="196210688"/>
        <c:crosses val="autoZero"/>
        <c:crossBetween val="midCat"/>
      </c:valAx>
      <c:valAx>
        <c:axId val="196210688"/>
        <c:scaling>
          <c:orientation val="minMax"/>
        </c:scaling>
        <c:delete val="0"/>
        <c:axPos val="l"/>
        <c:majorGridlines/>
        <c:numFmt formatCode="0.00%" sourceLinked="1"/>
        <c:majorTickMark val="none"/>
        <c:minorTickMark val="none"/>
        <c:tickLblPos val="nextTo"/>
        <c:crossAx val="196200704"/>
        <c:crosses val="autoZero"/>
        <c:crossBetween val="midCat"/>
      </c:valAx>
    </c:plotArea>
    <c:legend>
      <c:legendPos val="r"/>
      <c:layout>
        <c:manualLayout>
          <c:xMode val="edge"/>
          <c:yMode val="edge"/>
          <c:x val="0.73020934790006686"/>
          <c:y val="0.29923291846583699"/>
          <c:w val="0.23279998904756877"/>
          <c:h val="0.31110388620777241"/>
        </c:manualLayout>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434340</xdr:colOff>
      <xdr:row>1</xdr:row>
      <xdr:rowOff>3810</xdr:rowOff>
    </xdr:from>
    <xdr:to>
      <xdr:col>27</xdr:col>
      <xdr:colOff>60960</xdr:colOff>
      <xdr:row>17</xdr:row>
      <xdr:rowOff>30480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P31"/>
  <sheetViews>
    <sheetView workbookViewId="0"/>
  </sheetViews>
  <sheetFormatPr defaultRowHeight="15" x14ac:dyDescent="0.25"/>
  <cols>
    <col min="1" max="2" width="36.7109375" customWidth="1"/>
  </cols>
  <sheetData>
    <row r="1" spans="1:16" x14ac:dyDescent="0.25">
      <c r="A1" s="6" t="s">
        <v>25</v>
      </c>
    </row>
    <row r="2" spans="1:16" x14ac:dyDescent="0.25">
      <c r="P2" t="e">
        <f ca="1">_xll.CB.RecalcCounterFN()</f>
        <v>#NAME?</v>
      </c>
    </row>
    <row r="3" spans="1:16" x14ac:dyDescent="0.25">
      <c r="A3" t="s">
        <v>26</v>
      </c>
      <c r="B3" t="s">
        <v>27</v>
      </c>
      <c r="C3">
        <v>0</v>
      </c>
    </row>
    <row r="4" spans="1:16" x14ac:dyDescent="0.25">
      <c r="A4" t="s">
        <v>28</v>
      </c>
    </row>
    <row r="5" spans="1:16" x14ac:dyDescent="0.25">
      <c r="A5" t="s">
        <v>29</v>
      </c>
    </row>
    <row r="7" spans="1:16" x14ac:dyDescent="0.25">
      <c r="A7" s="6" t="s">
        <v>30</v>
      </c>
      <c r="B7" t="s">
        <v>31</v>
      </c>
    </row>
    <row r="8" spans="1:16" x14ac:dyDescent="0.25">
      <c r="B8">
        <v>2</v>
      </c>
    </row>
    <row r="10" spans="1:16" x14ac:dyDescent="0.25">
      <c r="A10" t="s">
        <v>32</v>
      </c>
    </row>
    <row r="11" spans="1:16" x14ac:dyDescent="0.25">
      <c r="A11" t="e">
        <f>CB_DATA_!#REF!</f>
        <v>#REF!</v>
      </c>
      <c r="B11" t="e">
        <f>Plan1!#REF!</f>
        <v>#REF!</v>
      </c>
    </row>
    <row r="13" spans="1:16" x14ac:dyDescent="0.25">
      <c r="A13" t="s">
        <v>33</v>
      </c>
    </row>
    <row r="14" spans="1:16" x14ac:dyDescent="0.25">
      <c r="A14" t="s">
        <v>37</v>
      </c>
      <c r="B14" t="s">
        <v>41</v>
      </c>
    </row>
    <row r="16" spans="1:16" x14ac:dyDescent="0.25">
      <c r="A16" t="s">
        <v>34</v>
      </c>
    </row>
    <row r="19" spans="1:2" x14ac:dyDescent="0.25">
      <c r="A19" t="s">
        <v>35</v>
      </c>
    </row>
    <row r="20" spans="1:2" x14ac:dyDescent="0.25">
      <c r="A20">
        <v>28</v>
      </c>
      <c r="B20">
        <v>31</v>
      </c>
    </row>
    <row r="25" spans="1:2" x14ac:dyDescent="0.25">
      <c r="A25" s="6" t="s">
        <v>36</v>
      </c>
    </row>
    <row r="26" spans="1:2" x14ac:dyDescent="0.25">
      <c r="A26" s="7" t="s">
        <v>38</v>
      </c>
      <c r="B26" s="7" t="s">
        <v>42</v>
      </c>
    </row>
    <row r="27" spans="1:2" x14ac:dyDescent="0.25">
      <c r="A27" t="s">
        <v>39</v>
      </c>
      <c r="B27" t="s">
        <v>44</v>
      </c>
    </row>
    <row r="28" spans="1:2" x14ac:dyDescent="0.25">
      <c r="A28" s="7" t="s">
        <v>40</v>
      </c>
      <c r="B28" s="7" t="s">
        <v>40</v>
      </c>
    </row>
    <row r="29" spans="1:2" x14ac:dyDescent="0.25">
      <c r="B29" s="7" t="s">
        <v>38</v>
      </c>
    </row>
    <row r="30" spans="1:2" x14ac:dyDescent="0.25">
      <c r="B30" t="s">
        <v>43</v>
      </c>
    </row>
    <row r="31" spans="1:2" x14ac:dyDescent="0.25">
      <c r="B31" s="7" t="s">
        <v>40</v>
      </c>
    </row>
  </sheetData>
  <pageMargins left="0.511811024" right="0.511811024" top="0.78740157499999996" bottom="0.78740157499999996" header="0.31496062000000002" footer="0.31496062000000002"/>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P20"/>
  <sheetViews>
    <sheetView topLeftCell="A2" workbookViewId="0">
      <selection activeCell="A4" sqref="A4"/>
    </sheetView>
  </sheetViews>
  <sheetFormatPr defaultRowHeight="15" x14ac:dyDescent="0.25"/>
  <cols>
    <col min="1" max="1" width="11.42578125" bestFit="1" customWidth="1"/>
    <col min="13" max="13" width="17.5703125" bestFit="1" customWidth="1"/>
    <col min="14" max="14" width="19.28515625" bestFit="1" customWidth="1"/>
    <col min="15" max="15" width="13.85546875" bestFit="1" customWidth="1"/>
  </cols>
  <sheetData>
    <row r="1" spans="1:16" x14ac:dyDescent="0.25">
      <c r="E1" s="9" t="s">
        <v>22</v>
      </c>
      <c r="F1" s="9"/>
      <c r="G1" s="9"/>
      <c r="H1" s="9"/>
      <c r="I1" s="9"/>
      <c r="J1" s="9"/>
      <c r="K1" s="9"/>
      <c r="L1" s="9"/>
      <c r="M1" s="9"/>
      <c r="N1" s="9"/>
      <c r="O1" s="9"/>
    </row>
    <row r="3" spans="1:16" x14ac:dyDescent="0.25">
      <c r="A3" s="2" t="s">
        <v>51</v>
      </c>
      <c r="B3" s="3">
        <v>8194</v>
      </c>
      <c r="E3" s="10" t="s">
        <v>4</v>
      </c>
      <c r="F3" s="10" t="s">
        <v>47</v>
      </c>
      <c r="G3" s="10" t="s">
        <v>45</v>
      </c>
      <c r="H3" s="10" t="s">
        <v>5</v>
      </c>
      <c r="I3" s="29" t="s">
        <v>20</v>
      </c>
      <c r="J3" s="31" t="s">
        <v>21</v>
      </c>
      <c r="K3" s="13" t="s">
        <v>6</v>
      </c>
      <c r="L3" s="13"/>
      <c r="M3" s="14" t="s">
        <v>17</v>
      </c>
      <c r="N3" s="33" t="s">
        <v>18</v>
      </c>
      <c r="O3" s="35" t="s">
        <v>19</v>
      </c>
    </row>
    <row r="4" spans="1:16" x14ac:dyDescent="0.25">
      <c r="A4" s="17" t="s">
        <v>0</v>
      </c>
      <c r="B4" s="18">
        <v>32595</v>
      </c>
      <c r="E4" s="30">
        <v>0</v>
      </c>
      <c r="F4" s="22">
        <v>0</v>
      </c>
      <c r="G4" s="22">
        <v>100</v>
      </c>
      <c r="H4" s="11">
        <f>0</f>
        <v>0</v>
      </c>
      <c r="I4" s="26">
        <f>C20</f>
        <v>0.87205427189612117</v>
      </c>
      <c r="J4" s="32">
        <f>$B$7+I4*$B$8</f>
        <v>9.7962984954286667E-2</v>
      </c>
      <c r="K4" s="15" t="s">
        <v>7</v>
      </c>
      <c r="L4" s="15"/>
      <c r="M4" s="16">
        <v>5.1999999999999998E-2</v>
      </c>
      <c r="N4" s="34">
        <f>M4*(1-$C$17)</f>
        <v>3.3799999999999997E-2</v>
      </c>
      <c r="O4" s="36">
        <f>J4*(G4/(F4+G4))+N4*(F4/(F4+G4))</f>
        <v>9.7962984954286667E-2</v>
      </c>
    </row>
    <row r="5" spans="1:16" x14ac:dyDescent="0.25">
      <c r="A5" s="2"/>
      <c r="B5" s="1"/>
      <c r="E5" s="30">
        <v>0.1</v>
      </c>
      <c r="F5" s="22">
        <v>10</v>
      </c>
      <c r="G5" s="22">
        <v>90</v>
      </c>
      <c r="H5" s="11">
        <f>F5/G5</f>
        <v>0.1111111111111111</v>
      </c>
      <c r="I5" s="26">
        <f>$I$4*(1+H5*(1-$C$17))</f>
        <v>0.93503596931084099</v>
      </c>
      <c r="J5" s="32">
        <f t="shared" ref="J5:J13" si="0">$B$7+I5*$B$8</f>
        <v>0.10142697831209627</v>
      </c>
      <c r="K5" s="15" t="s">
        <v>8</v>
      </c>
      <c r="L5" s="15"/>
      <c r="M5" s="16">
        <v>5.5E-2</v>
      </c>
      <c r="N5" s="34">
        <f t="shared" ref="N5:N13" si="1">M5*(1-$C$17)</f>
        <v>3.5750000000000004E-2</v>
      </c>
      <c r="O5" s="36">
        <f t="shared" ref="O5:O13" si="2">J5*(G5/(F5+G5))+N5*(F5/(F5+G5))</f>
        <v>9.485928048088664E-2</v>
      </c>
    </row>
    <row r="6" spans="1:16" x14ac:dyDescent="0.25">
      <c r="A6" s="19" t="s">
        <v>24</v>
      </c>
      <c r="B6" s="20">
        <v>1.0145500000000001</v>
      </c>
      <c r="C6" t="s">
        <v>46</v>
      </c>
      <c r="E6" s="30">
        <v>0.2</v>
      </c>
      <c r="F6" s="22">
        <v>20</v>
      </c>
      <c r="G6" s="22">
        <v>80</v>
      </c>
      <c r="H6" s="11">
        <f t="shared" ref="H6:H13" si="3">F6/G6</f>
        <v>0.25</v>
      </c>
      <c r="I6" s="26">
        <f t="shared" ref="I6:I13" si="4">$I$4*(1+H6*(1-$C$17))</f>
        <v>1.013763091079241</v>
      </c>
      <c r="J6" s="32">
        <f t="shared" si="0"/>
        <v>0.10575697000935826</v>
      </c>
      <c r="K6" s="15" t="s">
        <v>9</v>
      </c>
      <c r="L6" s="15"/>
      <c r="M6" s="16">
        <v>6.25E-2</v>
      </c>
      <c r="N6" s="34">
        <f t="shared" si="1"/>
        <v>4.0625000000000001E-2</v>
      </c>
      <c r="O6" s="36">
        <f t="shared" si="2"/>
        <v>9.2730576007486604E-2</v>
      </c>
    </row>
    <row r="7" spans="1:16" x14ac:dyDescent="0.25">
      <c r="A7" s="2" t="s">
        <v>1</v>
      </c>
      <c r="B7" s="4">
        <v>0.05</v>
      </c>
      <c r="E7" s="23">
        <v>0.3</v>
      </c>
      <c r="F7" s="24">
        <v>30</v>
      </c>
      <c r="G7" s="24">
        <v>70</v>
      </c>
      <c r="H7" s="25">
        <f t="shared" si="3"/>
        <v>0.42857142857142855</v>
      </c>
      <c r="I7" s="26">
        <f t="shared" si="4"/>
        <v>1.1149836762100405</v>
      </c>
      <c r="J7" s="32">
        <f t="shared" si="0"/>
        <v>0.11132410219155223</v>
      </c>
      <c r="K7" s="27" t="s">
        <v>10</v>
      </c>
      <c r="L7" s="27"/>
      <c r="M7" s="28">
        <v>7.0000000000000007E-2</v>
      </c>
      <c r="N7" s="34">
        <f t="shared" si="1"/>
        <v>4.5500000000000006E-2</v>
      </c>
      <c r="O7" s="36">
        <f t="shared" si="2"/>
        <v>9.1576871534086543E-2</v>
      </c>
      <c r="P7" s="8"/>
    </row>
    <row r="8" spans="1:16" x14ac:dyDescent="0.25">
      <c r="A8" s="2" t="s">
        <v>23</v>
      </c>
      <c r="B8" s="5">
        <v>5.5E-2</v>
      </c>
      <c r="E8" s="30">
        <v>0.4</v>
      </c>
      <c r="F8" s="22">
        <v>40</v>
      </c>
      <c r="G8" s="22">
        <v>60</v>
      </c>
      <c r="H8" s="11">
        <f t="shared" si="3"/>
        <v>0.66666666666666663</v>
      </c>
      <c r="I8" s="26">
        <f t="shared" si="4"/>
        <v>1.2499444563844404</v>
      </c>
      <c r="J8" s="32">
        <f t="shared" si="0"/>
        <v>0.11874694510114422</v>
      </c>
      <c r="K8" s="15" t="s">
        <v>11</v>
      </c>
      <c r="L8" s="15"/>
      <c r="M8" s="16">
        <v>0.1</v>
      </c>
      <c r="N8" s="34">
        <f t="shared" si="1"/>
        <v>6.5000000000000002E-2</v>
      </c>
      <c r="O8" s="36">
        <f t="shared" si="2"/>
        <v>9.7248167060686536E-2</v>
      </c>
    </row>
    <row r="9" spans="1:16" x14ac:dyDescent="0.25">
      <c r="A9" s="2" t="s">
        <v>2</v>
      </c>
      <c r="B9" s="5">
        <f>B8+B7</f>
        <v>0.10500000000000001</v>
      </c>
      <c r="E9" s="30">
        <v>0.5</v>
      </c>
      <c r="F9" s="22">
        <v>50</v>
      </c>
      <c r="G9" s="22">
        <v>50</v>
      </c>
      <c r="H9" s="11">
        <f t="shared" si="3"/>
        <v>1</v>
      </c>
      <c r="I9" s="26">
        <f t="shared" si="4"/>
        <v>1.4388895486285997</v>
      </c>
      <c r="J9" s="32">
        <f t="shared" si="0"/>
        <v>0.12913892517457298</v>
      </c>
      <c r="K9" s="15" t="s">
        <v>12</v>
      </c>
      <c r="L9" s="15"/>
      <c r="M9" s="16">
        <v>0.115</v>
      </c>
      <c r="N9" s="34">
        <f t="shared" si="1"/>
        <v>7.4750000000000011E-2</v>
      </c>
      <c r="O9" s="36">
        <f t="shared" si="2"/>
        <v>0.1019444625872865</v>
      </c>
    </row>
    <row r="10" spans="1:16" x14ac:dyDescent="0.25">
      <c r="A10" s="2"/>
      <c r="B10" s="1"/>
      <c r="E10" s="30">
        <v>0.6</v>
      </c>
      <c r="F10" s="12">
        <v>60</v>
      </c>
      <c r="G10" s="22">
        <v>40</v>
      </c>
      <c r="H10" s="11">
        <f t="shared" si="3"/>
        <v>1.5</v>
      </c>
      <c r="I10" s="26">
        <f t="shared" si="4"/>
        <v>1.7223071869948394</v>
      </c>
      <c r="J10" s="32">
        <f t="shared" si="0"/>
        <v>0.14472689528471616</v>
      </c>
      <c r="K10" s="15" t="s">
        <v>13</v>
      </c>
      <c r="L10" s="15"/>
      <c r="M10" s="16">
        <v>0.13</v>
      </c>
      <c r="N10" s="34">
        <f t="shared" si="1"/>
        <v>8.4500000000000006E-2</v>
      </c>
      <c r="O10" s="36">
        <f t="shared" si="2"/>
        <v>0.10859075811388647</v>
      </c>
    </row>
    <row r="11" spans="1:16" x14ac:dyDescent="0.25">
      <c r="A11" s="2" t="s">
        <v>3</v>
      </c>
      <c r="B11" s="4">
        <v>0.35</v>
      </c>
      <c r="E11" s="30">
        <v>0.7</v>
      </c>
      <c r="F11" s="22">
        <v>70</v>
      </c>
      <c r="G11" s="22">
        <v>30</v>
      </c>
      <c r="H11" s="11">
        <f t="shared" si="3"/>
        <v>2.3333333333333335</v>
      </c>
      <c r="I11" s="26">
        <f t="shared" si="4"/>
        <v>2.1946699176052382</v>
      </c>
      <c r="J11" s="32">
        <f t="shared" si="0"/>
        <v>0.1707068454682881</v>
      </c>
      <c r="K11" s="15" t="s">
        <v>14</v>
      </c>
      <c r="L11" s="15"/>
      <c r="M11" s="16">
        <v>0.15</v>
      </c>
      <c r="N11" s="34">
        <f t="shared" si="1"/>
        <v>9.7500000000000003E-2</v>
      </c>
      <c r="O11" s="36">
        <f t="shared" si="2"/>
        <v>0.11946205364048643</v>
      </c>
    </row>
    <row r="12" spans="1:16" x14ac:dyDescent="0.25">
      <c r="E12" s="30">
        <v>0.8</v>
      </c>
      <c r="F12" s="22">
        <v>80</v>
      </c>
      <c r="G12" s="22">
        <v>20</v>
      </c>
      <c r="H12" s="11">
        <f t="shared" si="3"/>
        <v>4</v>
      </c>
      <c r="I12" s="26">
        <f t="shared" si="4"/>
        <v>3.1393953788260363</v>
      </c>
      <c r="J12" s="32">
        <f t="shared" si="0"/>
        <v>0.222666745835432</v>
      </c>
      <c r="K12" s="15" t="s">
        <v>15</v>
      </c>
      <c r="L12" s="15"/>
      <c r="M12" s="16">
        <v>0.19</v>
      </c>
      <c r="N12" s="34">
        <f t="shared" si="1"/>
        <v>0.12350000000000001</v>
      </c>
      <c r="O12" s="36">
        <f t="shared" si="2"/>
        <v>0.1433333491670864</v>
      </c>
    </row>
    <row r="13" spans="1:16" x14ac:dyDescent="0.25">
      <c r="E13" s="30">
        <v>0.9</v>
      </c>
      <c r="F13" s="12">
        <v>90</v>
      </c>
      <c r="G13" s="22">
        <v>10</v>
      </c>
      <c r="H13" s="11">
        <f t="shared" si="3"/>
        <v>9</v>
      </c>
      <c r="I13" s="26">
        <f t="shared" si="4"/>
        <v>5.9735717624884304</v>
      </c>
      <c r="J13" s="32">
        <f t="shared" si="0"/>
        <v>0.37854644693686368</v>
      </c>
      <c r="K13" s="15" t="s">
        <v>16</v>
      </c>
      <c r="L13" s="15"/>
      <c r="M13" s="16">
        <v>0.25</v>
      </c>
      <c r="N13" s="34">
        <f t="shared" si="1"/>
        <v>0.16250000000000001</v>
      </c>
      <c r="O13" s="36">
        <f t="shared" si="2"/>
        <v>0.1841046446936864</v>
      </c>
    </row>
    <row r="14" spans="1:16" x14ac:dyDescent="0.25">
      <c r="B14" t="s">
        <v>48</v>
      </c>
      <c r="C14" t="s">
        <v>49</v>
      </c>
    </row>
    <row r="15" spans="1:16" x14ac:dyDescent="0.25">
      <c r="H15" t="s">
        <v>46</v>
      </c>
      <c r="I15" t="s">
        <v>50</v>
      </c>
    </row>
    <row r="16" spans="1:16" x14ac:dyDescent="0.25">
      <c r="A16" s="6"/>
      <c r="B16" s="6" t="s">
        <v>5</v>
      </c>
      <c r="C16" s="6">
        <f>B3/B4</f>
        <v>0.25138824973155394</v>
      </c>
      <c r="N16" t="s">
        <v>52</v>
      </c>
    </row>
    <row r="17" spans="1:3" x14ac:dyDescent="0.25">
      <c r="A17" s="6"/>
      <c r="C17" s="21">
        <v>0.35</v>
      </c>
    </row>
    <row r="18" spans="1:3" x14ac:dyDescent="0.25">
      <c r="C18">
        <f>C16*(1-C17)</f>
        <v>0.16340236232551006</v>
      </c>
    </row>
    <row r="19" spans="1:3" x14ac:dyDescent="0.25">
      <c r="C19" s="6">
        <f>1+C18</f>
        <v>1.1634023623255101</v>
      </c>
    </row>
    <row r="20" spans="1:3" x14ac:dyDescent="0.25">
      <c r="B20" s="6" t="s">
        <v>48</v>
      </c>
      <c r="C20" s="6">
        <f>B6/C19</f>
        <v>0.87205427189612117</v>
      </c>
    </row>
  </sheetData>
  <mergeCells count="12">
    <mergeCell ref="K13:L13"/>
    <mergeCell ref="K8:L8"/>
    <mergeCell ref="K3:L3"/>
    <mergeCell ref="K4:L4"/>
    <mergeCell ref="K5:L5"/>
    <mergeCell ref="K6:L6"/>
    <mergeCell ref="K7:L7"/>
    <mergeCell ref="K12:L12"/>
    <mergeCell ref="K11:L11"/>
    <mergeCell ref="K10:L10"/>
    <mergeCell ref="K9:L9"/>
    <mergeCell ref="E1:O1"/>
  </mergeCells>
  <pageMargins left="0.511811024" right="0.511811024" top="0.78740157499999996" bottom="0.78740157499999996" header="0.31496062000000002" footer="0.31496062000000002"/>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B2:L7"/>
  <sheetViews>
    <sheetView workbookViewId="0">
      <selection activeCell="L15" sqref="L15"/>
    </sheetView>
  </sheetViews>
  <sheetFormatPr defaultRowHeight="15" x14ac:dyDescent="0.25"/>
  <cols>
    <col min="2" max="2" width="12.42578125" bestFit="1" customWidth="1"/>
  </cols>
  <sheetData>
    <row r="2" spans="2:12" x14ac:dyDescent="0.25">
      <c r="B2" t="s">
        <v>53</v>
      </c>
      <c r="C2">
        <v>0.88</v>
      </c>
      <c r="F2" t="s">
        <v>54</v>
      </c>
      <c r="G2">
        <v>30</v>
      </c>
      <c r="I2" s="38">
        <f>G2/(G2+G3)</f>
        <v>0.3</v>
      </c>
      <c r="K2" s="39" t="s">
        <v>5</v>
      </c>
      <c r="L2" s="39">
        <f>G2/G3</f>
        <v>0.42857142857142855</v>
      </c>
    </row>
    <row r="3" spans="2:12" x14ac:dyDescent="0.25">
      <c r="F3" t="s">
        <v>45</v>
      </c>
      <c r="G3">
        <v>70</v>
      </c>
      <c r="I3" s="37">
        <f>J6/(J6+J7)</f>
        <v>0.75349999999999995</v>
      </c>
      <c r="K3" t="s">
        <v>5</v>
      </c>
      <c r="L3">
        <f>J6/J7</f>
        <v>3.0567951318458411</v>
      </c>
    </row>
    <row r="5" spans="2:12" x14ac:dyDescent="0.25">
      <c r="B5" s="40" t="s">
        <v>48</v>
      </c>
      <c r="C5" s="40">
        <f>C2/(1+L2*(1-0.34))</f>
        <v>0.68596881959910905</v>
      </c>
      <c r="F5" t="s">
        <v>55</v>
      </c>
    </row>
    <row r="6" spans="2:12" x14ac:dyDescent="0.25">
      <c r="I6" t="s">
        <v>54</v>
      </c>
      <c r="J6">
        <v>75.349999999999994</v>
      </c>
    </row>
    <row r="7" spans="2:12" x14ac:dyDescent="0.25">
      <c r="B7" s="40" t="s">
        <v>46</v>
      </c>
      <c r="C7" s="40">
        <f>C5*(1+L3*(1-0.34))</f>
        <v>2.0699004775091816</v>
      </c>
      <c r="J7">
        <f>100-J6</f>
        <v>24.650000000000006</v>
      </c>
    </row>
  </sheetData>
  <pageMargins left="0.511811024" right="0.511811024" top="0.78740157499999996" bottom="0.78740157499999996" header="0.31496062000000002" footer="0.31496062000000002"/>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4"/>
  <dimension ref="E2:E5"/>
  <sheetViews>
    <sheetView tabSelected="1" workbookViewId="0">
      <selection activeCell="G3" sqref="G3"/>
    </sheetView>
  </sheetViews>
  <sheetFormatPr defaultRowHeight="15" x14ac:dyDescent="0.25"/>
  <cols>
    <col min="5" max="5" width="45.42578125" bestFit="1" customWidth="1"/>
  </cols>
  <sheetData>
    <row r="2" spans="5:5" x14ac:dyDescent="0.25">
      <c r="E2" s="6" t="s">
        <v>56</v>
      </c>
    </row>
    <row r="5" spans="5:5" x14ac:dyDescent="0.25">
      <c r="E5" s="38">
        <f>0.0433 + 0.67*(0.045) + 0.045 -0.02+0.0222+0.029</f>
        <v>0.14965000000000001</v>
      </c>
    </row>
  </sheetData>
  <pageMargins left="0.511811024" right="0.511811024" top="0.78740157499999996" bottom="0.78740157499999996" header="0.31496062000000002" footer="0.31496062000000002"/>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Pasta1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2018-05-11T19:39:04Z</dcterms:created>
  <dcterms:modified xsi:type="dcterms:W3CDTF">2020-09-25T12:28:13Z</dcterms:modified>
</cp:coreProperties>
</file>