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7CCAD39-3517-4449-B54C-3D7E16CBBD6C}" xr6:coauthVersionLast="45" xr6:coauthVersionMax="45" xr10:uidLastSave="{00000000-0000-0000-0000-000000000000}"/>
  <bookViews>
    <workbookView xWindow="-120" yWindow="-120" windowWidth="20730" windowHeight="11160" activeTab="1" xr2:uid="{73380514-DC9F-428F-A350-095DAEC81A7C}"/>
  </bookViews>
  <sheets>
    <sheet name="Enunciado" sheetId="1" r:id="rId1"/>
    <sheet name="Resolução" sheetId="3" r:id="rId2"/>
  </sheets>
  <definedNames>
    <definedName name="_xlnm._FilterDatabase" localSheetId="0" hidden="1">Enunciado!$B$13:$B$28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3" l="1"/>
  <c r="E27" i="3"/>
  <c r="E26" i="3"/>
  <c r="E25" i="3"/>
  <c r="E24" i="3"/>
  <c r="E23" i="3"/>
  <c r="D19" i="3"/>
  <c r="C19" i="3"/>
  <c r="J6" i="3"/>
  <c r="K4" i="3" s="1"/>
  <c r="F12" i="3"/>
  <c r="F9" i="3"/>
  <c r="F6" i="3"/>
  <c r="B14" i="3"/>
  <c r="B13" i="3"/>
  <c r="B12" i="3"/>
  <c r="B11" i="3"/>
  <c r="B10" i="3"/>
  <c r="B9" i="3"/>
  <c r="B8" i="3"/>
  <c r="B7" i="3"/>
  <c r="B6" i="3"/>
  <c r="B5" i="3"/>
  <c r="B4" i="3"/>
  <c r="E19" i="3" l="1"/>
  <c r="C13" i="3"/>
  <c r="C10" i="3"/>
  <c r="C7" i="3"/>
  <c r="C4" i="3"/>
  <c r="C14" i="3"/>
  <c r="C11" i="3"/>
  <c r="C8" i="3"/>
  <c r="C5" i="3"/>
  <c r="K5" i="3"/>
  <c r="D14" i="3" l="1"/>
  <c r="F14" i="3" s="1"/>
  <c r="D11" i="3"/>
  <c r="E11" i="3" s="1"/>
  <c r="D8" i="3"/>
  <c r="F8" i="3" s="1"/>
  <c r="D5" i="3"/>
  <c r="D13" i="3"/>
  <c r="E13" i="3" s="1"/>
  <c r="F13" i="3" s="1"/>
  <c r="D10" i="3"/>
  <c r="E10" i="3" s="1"/>
  <c r="D7" i="3"/>
  <c r="D4" i="3"/>
  <c r="E8" i="3"/>
  <c r="E14" i="3"/>
  <c r="E7" i="3"/>
  <c r="F7" i="3" s="1"/>
  <c r="C15" i="3"/>
  <c r="E5" i="3"/>
  <c r="C16" i="3" l="1"/>
  <c r="C20" i="3"/>
  <c r="D15" i="3"/>
  <c r="D16" i="3" s="1"/>
  <c r="D20" i="3" s="1"/>
  <c r="D21" i="3" s="1"/>
  <c r="F11" i="3"/>
  <c r="F10" i="3"/>
  <c r="E4" i="3"/>
  <c r="F4" i="3" s="1"/>
  <c r="F5" i="3"/>
  <c r="E20" i="3" l="1"/>
  <c r="E21" i="3" s="1"/>
  <c r="E28" i="3" s="1"/>
  <c r="C21" i="3"/>
  <c r="E15" i="3"/>
  <c r="F15" i="3"/>
</calcChain>
</file>

<file path=xl/sharedStrings.xml><?xml version="1.0" encoding="utf-8"?>
<sst xmlns="http://schemas.openxmlformats.org/spreadsheetml/2006/main" count="62" uniqueCount="47">
  <si>
    <t>Matéria-prima</t>
  </si>
  <si>
    <t>Mão-de-obra direta</t>
  </si>
  <si>
    <t>R$/unid.</t>
  </si>
  <si>
    <t>/kg</t>
  </si>
  <si>
    <t>/hora</t>
  </si>
  <si>
    <t>Pó</t>
  </si>
  <si>
    <t>Líquido</t>
  </si>
  <si>
    <t>kg</t>
  </si>
  <si>
    <t>h</t>
  </si>
  <si>
    <t>EXERCÍCIO PROPOSTO</t>
  </si>
  <si>
    <t>Supervisão da produção</t>
  </si>
  <si>
    <t xml:space="preserve">Depreciação de equipamentos de produção </t>
  </si>
  <si>
    <t>Aluguel de galpão industrial</t>
  </si>
  <si>
    <t>Seguro de equipamentos industriais</t>
  </si>
  <si>
    <t>Mão de obra indireta</t>
  </si>
  <si>
    <t>Energia elétrica indireta consumida na produção</t>
  </si>
  <si>
    <t>Energia elétrica direta consumida na produção</t>
  </si>
  <si>
    <t>Manutenção de equipamentos na fábrica</t>
  </si>
  <si>
    <t>Materiais diversos usados durante a produção</t>
  </si>
  <si>
    <t>Publicidade e propaganda</t>
  </si>
  <si>
    <t>Salários - Equipe Comercial</t>
  </si>
  <si>
    <t>Fretes para entrega</t>
  </si>
  <si>
    <t>Aluguel do escritório</t>
  </si>
  <si>
    <t>Aluguel do escritório administrativo</t>
  </si>
  <si>
    <t>Depreciação de computadores do escritório</t>
  </si>
  <si>
    <t>A Indústria Aniel produz sabão em pó e sabão líquido, ambos específicos para a lavagem de roupa à margem dos rios do nordeste brasileiro. Em determinado período, produziu 20.000 caixas do sabão em pó e 16.000 frascos do líquido, incorrendo nos seguintes gastos no período:</t>
  </si>
  <si>
    <t>Os CIP são apropriados aos produtos de acordo com o tempo total de MOD consumido na produção de um e outro. Para produzir um caixa de sabão em pó são gastos 18 minutos enquanto para produzir um frasco de sabão líquido são gastos 11,25 minutos.</t>
  </si>
  <si>
    <t>Pede-se:</t>
  </si>
  <si>
    <t>a) Elabore um quadro de apropriação de custos para cada produto.</t>
  </si>
  <si>
    <t>b) Qual é o custo unitário de cada produto neste período?</t>
  </si>
  <si>
    <t>Mão de obra direta</t>
  </si>
  <si>
    <t>CIP</t>
  </si>
  <si>
    <t>Total</t>
  </si>
  <si>
    <t>c) Considerando que a empresa tenha vendido todos os produtos produzidos no período e pratique um preço de venda de R$ 8,00 para o sabão em pó e R$ 6,00 para o sabão líquido, elabore uma DRE e calcule o lucro do exercício.</t>
  </si>
  <si>
    <t>Gastos do período</t>
  </si>
  <si>
    <t>Exercício adaptado do livro Contabilidade de Custos, Eliseu Martins</t>
  </si>
  <si>
    <t>Qtd. H MOD</t>
  </si>
  <si>
    <t>Custo unitário</t>
  </si>
  <si>
    <t>Produção em unidades</t>
  </si>
  <si>
    <t>DRE</t>
  </si>
  <si>
    <t>Receita com vendas</t>
  </si>
  <si>
    <t>(-) CPV</t>
  </si>
  <si>
    <t>(=) Lucro bruto</t>
  </si>
  <si>
    <t>(-) Despesas</t>
  </si>
  <si>
    <t>Depreciação de computadores</t>
  </si>
  <si>
    <t>Fretes pra entrega</t>
  </si>
  <si>
    <t>Lucro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</si>
</sst>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$&quot;\ * #,##0.00_);_(&quot;R$&quot;\ * \(#,##0.00\);_(&quot;R$&quot;\ * &quot;-&quot;??_);_(@_)"/>
    <numFmt numFmtId="165" formatCode="_(* #,##0.00_);_(* \(#,##0.00\);_(* &quot;-&quot;??_);_(@_)"/>
    <numFmt numFmtId="166" formatCode="_(* #,##0_);_(* \(#,##0\);_(* &quot;-&quot;??_);_(@_)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u/>
      <sz val="11"/>
      <color theme="1"/>
      <name val="ARIAL"/>
      <family val="2"/>
    </font>
    <font>
      <b/>
      <u/>
      <sz val="11"/>
      <color theme="0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166" fontId="0" fillId="0" borderId="2" xfId="1" applyNumberFormat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/>
    <xf numFmtId="166" fontId="0" fillId="0" borderId="4" xfId="1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164" fontId="0" fillId="0" borderId="4" xfId="2" applyFont="1" applyBorder="1" applyAlignment="1"/>
    <xf numFmtId="164" fontId="0" fillId="0" borderId="2" xfId="2" applyFont="1" applyBorder="1" applyAlignment="1"/>
    <xf numFmtId="0" fontId="5" fillId="0" borderId="0" xfId="0" applyFont="1"/>
    <xf numFmtId="0" fontId="0" fillId="0" borderId="0" xfId="0" applyAlignment="1"/>
    <xf numFmtId="0" fontId="3" fillId="0" borderId="0" xfId="0" applyFont="1" applyAlignment="1">
      <alignment horizontal="center"/>
    </xf>
    <xf numFmtId="164" fontId="0" fillId="0" borderId="1" xfId="2" applyFont="1" applyBorder="1" applyAlignment="1">
      <alignment horizontal="center"/>
    </xf>
    <xf numFmtId="164" fontId="0" fillId="0" borderId="5" xfId="2" applyFont="1" applyBorder="1" applyAlignment="1"/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166" fontId="0" fillId="0" borderId="1" xfId="1" applyNumberFormat="1" applyFont="1" applyBorder="1"/>
    <xf numFmtId="165" fontId="0" fillId="0" borderId="1" xfId="1" applyNumberFormat="1" applyFont="1" applyBorder="1"/>
    <xf numFmtId="0" fontId="3" fillId="0" borderId="1" xfId="0" applyFont="1" applyBorder="1"/>
    <xf numFmtId="165" fontId="3" fillId="0" borderId="1" xfId="1" applyNumberFormat="1" applyFont="1" applyBorder="1"/>
    <xf numFmtId="166" fontId="0" fillId="0" borderId="0" xfId="1" applyNumberFormat="1" applyFont="1"/>
    <xf numFmtId="9" fontId="0" fillId="0" borderId="1" xfId="3" applyFont="1" applyBorder="1"/>
    <xf numFmtId="165" fontId="0" fillId="0" borderId="0" xfId="0" applyNumberFormat="1"/>
    <xf numFmtId="0" fontId="3" fillId="0" borderId="0" xfId="0" applyFont="1" applyAlignment="1">
      <alignment horizontal="right"/>
    </xf>
    <xf numFmtId="166" fontId="3" fillId="0" borderId="0" xfId="1" applyNumberFormat="1" applyFont="1"/>
    <xf numFmtId="0" fontId="3" fillId="2" borderId="0" xfId="0" applyFont="1" applyFill="1"/>
    <xf numFmtId="164" fontId="3" fillId="2" borderId="0" xfId="2" applyFont="1" applyFill="1"/>
    <xf numFmtId="0" fontId="7" fillId="0" borderId="0" xfId="0" applyFont="1"/>
    <xf numFmtId="165" fontId="7" fillId="0" borderId="0" xfId="1" applyFont="1"/>
    <xf numFmtId="0" fontId="0" fillId="0" borderId="7" xfId="0" applyBorder="1"/>
    <xf numFmtId="165" fontId="0" fillId="0" borderId="7" xfId="0" applyNumberFormat="1" applyBorder="1"/>
    <xf numFmtId="165" fontId="3" fillId="2" borderId="7" xfId="0" applyNumberFormat="1" applyFont="1" applyFill="1" applyBorder="1"/>
    <xf numFmtId="0" fontId="3" fillId="2" borderId="7" xfId="0" applyFont="1" applyFill="1" applyBorder="1"/>
    <xf numFmtId="0" fontId="4" fillId="3" borderId="1" xfId="0" applyFont="1" applyFill="1" applyBorder="1"/>
    <xf numFmtId="0" fontId="2" fillId="3" borderId="1" xfId="0" applyFont="1" applyFill="1" applyBorder="1"/>
    <xf numFmtId="165" fontId="2" fillId="3" borderId="1" xfId="1" applyNumberFormat="1" applyFont="1" applyFill="1" applyBorder="1"/>
    <xf numFmtId="9" fontId="0" fillId="0" borderId="0" xfId="0" applyNumberFormat="1"/>
    <xf numFmtId="0" fontId="8" fillId="0" borderId="0" xfId="0" applyFont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0" xfId="0" applyFill="1"/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1" xfId="2" applyFont="1" applyBorder="1" applyAlignment="1">
      <alignment horizontal="center"/>
    </xf>
    <xf numFmtId="0" fontId="0" fillId="0" borderId="1" xfId="0" applyFill="1" applyBorder="1" applyAlignment="1"/>
    <xf numFmtId="0" fontId="2" fillId="3" borderId="1" xfId="0" applyFont="1" applyFill="1" applyBorder="1" applyAlignment="1">
      <alignment horizontal="center"/>
    </xf>
    <xf numFmtId="0" fontId="0" fillId="0" borderId="4" xfId="0" applyFill="1" applyBorder="1" applyAlignment="1"/>
    <xf numFmtId="0" fontId="0" fillId="0" borderId="6" xfId="0" applyFill="1" applyBorder="1" applyAlignment="1"/>
    <xf numFmtId="0" fontId="0" fillId="0" borderId="5" xfId="0" applyFill="1" applyBorder="1" applyAlignment="1"/>
    <xf numFmtId="0" fontId="2" fillId="3" borderId="1" xfId="0" applyFont="1" applyFill="1" applyBorder="1" applyAlignment="1"/>
    <xf numFmtId="0" fontId="2" fillId="3" borderId="1" xfId="0" applyFont="1" applyFill="1" applyBorder="1"/>
    <xf numFmtId="0" fontId="2" fillId="3" borderId="8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8B695-42A2-48AB-8C22-50434341A001}">
  <dimension ref="A2:K52"/>
  <sheetViews>
    <sheetView showGridLines="0" topLeftCell="A61" workbookViewId="0">
      <selection activeCell="N9" sqref="N9"/>
    </sheetView>
  </sheetViews>
  <sheetFormatPr defaultRowHeight="14.25" x14ac:dyDescent="0.2"/>
  <cols>
    <col min="1" max="1" width="6" customWidth="1"/>
    <col min="4" max="4" width="8.5" bestFit="1" customWidth="1"/>
    <col min="5" max="5" width="5" bestFit="1" customWidth="1"/>
    <col min="6" max="6" width="8.25" customWidth="1"/>
    <col min="7" max="7" width="2.75" bestFit="1" customWidth="1"/>
    <col min="8" max="8" width="10.375" customWidth="1"/>
    <col min="9" max="9" width="2.75" customWidth="1"/>
    <col min="10" max="10" width="13.125" bestFit="1" customWidth="1"/>
  </cols>
  <sheetData>
    <row r="2" spans="1:11" ht="15" x14ac:dyDescent="0.25">
      <c r="A2" s="41" t="s">
        <v>9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" x14ac:dyDescent="0.25">
      <c r="B3" s="10"/>
    </row>
    <row r="4" spans="1:11" ht="14.25" customHeight="1" x14ac:dyDescent="0.2">
      <c r="B4" s="39" t="s">
        <v>25</v>
      </c>
      <c r="C4" s="39"/>
      <c r="D4" s="39"/>
      <c r="E4" s="39"/>
      <c r="F4" s="39"/>
      <c r="G4" s="39"/>
      <c r="H4" s="39"/>
      <c r="I4" s="39"/>
      <c r="J4" s="39"/>
    </row>
    <row r="5" spans="1:11" x14ac:dyDescent="0.2">
      <c r="B5" s="39"/>
      <c r="C5" s="39"/>
      <c r="D5" s="39"/>
      <c r="E5" s="39"/>
      <c r="F5" s="39"/>
      <c r="G5" s="39"/>
      <c r="H5" s="39"/>
      <c r="I5" s="39"/>
      <c r="J5" s="39"/>
    </row>
    <row r="6" spans="1:11" x14ac:dyDescent="0.2">
      <c r="B6" s="39"/>
      <c r="C6" s="39"/>
      <c r="D6" s="39"/>
      <c r="E6" s="39"/>
      <c r="F6" s="39"/>
      <c r="G6" s="39"/>
      <c r="H6" s="39"/>
      <c r="I6" s="39"/>
      <c r="J6" s="39"/>
    </row>
    <row r="7" spans="1:11" x14ac:dyDescent="0.2">
      <c r="B7" s="39"/>
      <c r="C7" s="39"/>
      <c r="D7" s="39"/>
      <c r="E7" s="39"/>
      <c r="F7" s="39"/>
      <c r="G7" s="39"/>
      <c r="H7" s="39"/>
      <c r="I7" s="39"/>
      <c r="J7" s="39"/>
    </row>
    <row r="8" spans="1:11" x14ac:dyDescent="0.2">
      <c r="B8" s="39"/>
      <c r="C8" s="39"/>
      <c r="D8" s="39"/>
      <c r="E8" s="39"/>
      <c r="F8" s="39"/>
      <c r="G8" s="39"/>
      <c r="H8" s="39"/>
      <c r="I8" s="39"/>
      <c r="J8" s="39"/>
    </row>
    <row r="9" spans="1:11" ht="15" x14ac:dyDescent="0.25">
      <c r="D9" s="45" t="s">
        <v>2</v>
      </c>
      <c r="E9" s="45"/>
      <c r="F9" s="45" t="s">
        <v>5</v>
      </c>
      <c r="G9" s="45"/>
      <c r="H9" s="45" t="s">
        <v>6</v>
      </c>
      <c r="I9" s="45"/>
    </row>
    <row r="10" spans="1:11" ht="15" x14ac:dyDescent="0.25">
      <c r="B10" s="50" t="s">
        <v>0</v>
      </c>
      <c r="C10" s="50"/>
      <c r="D10" s="8">
        <v>2</v>
      </c>
      <c r="E10" s="5" t="s">
        <v>3</v>
      </c>
      <c r="F10" s="6">
        <v>12000</v>
      </c>
      <c r="G10" s="7" t="s">
        <v>7</v>
      </c>
      <c r="H10" s="6">
        <v>8000</v>
      </c>
      <c r="I10" s="5" t="s">
        <v>7</v>
      </c>
    </row>
    <row r="11" spans="1:11" ht="15" x14ac:dyDescent="0.25">
      <c r="B11" s="50" t="s">
        <v>1</v>
      </c>
      <c r="C11" s="50"/>
      <c r="D11" s="9">
        <v>5</v>
      </c>
      <c r="E11" s="2" t="s">
        <v>4</v>
      </c>
      <c r="F11" s="3">
        <v>6000</v>
      </c>
      <c r="G11" s="4" t="s">
        <v>8</v>
      </c>
      <c r="H11" s="3">
        <v>3000</v>
      </c>
      <c r="I11" s="2" t="s">
        <v>8</v>
      </c>
    </row>
    <row r="13" spans="1:11" ht="15" x14ac:dyDescent="0.25">
      <c r="B13" s="49" t="s">
        <v>34</v>
      </c>
      <c r="C13" s="49"/>
      <c r="D13" s="49"/>
      <c r="E13" s="49"/>
      <c r="F13" s="49"/>
      <c r="G13" s="49"/>
      <c r="H13" s="45" t="s">
        <v>5</v>
      </c>
      <c r="I13" s="45"/>
      <c r="J13" s="15" t="s">
        <v>6</v>
      </c>
    </row>
    <row r="14" spans="1:11" x14ac:dyDescent="0.2">
      <c r="B14" s="44" t="s">
        <v>12</v>
      </c>
      <c r="C14" s="44"/>
      <c r="D14" s="44"/>
      <c r="E14" s="44"/>
      <c r="F14" s="44"/>
      <c r="G14" s="44"/>
      <c r="H14" s="43">
        <v>4500</v>
      </c>
      <c r="I14" s="43"/>
      <c r="J14" s="43"/>
    </row>
    <row r="15" spans="1:11" x14ac:dyDescent="0.2">
      <c r="B15" s="44" t="s">
        <v>23</v>
      </c>
      <c r="C15" s="44"/>
      <c r="D15" s="44"/>
      <c r="E15" s="44"/>
      <c r="F15" s="44"/>
      <c r="G15" s="44"/>
      <c r="H15" s="43">
        <v>2000</v>
      </c>
      <c r="I15" s="43"/>
      <c r="J15" s="43"/>
    </row>
    <row r="16" spans="1:11" x14ac:dyDescent="0.2">
      <c r="B16" s="44" t="s">
        <v>24</v>
      </c>
      <c r="C16" s="44"/>
      <c r="D16" s="44"/>
      <c r="E16" s="44"/>
      <c r="F16" s="44"/>
      <c r="G16" s="44"/>
      <c r="H16" s="43">
        <v>1500</v>
      </c>
      <c r="I16" s="43"/>
      <c r="J16" s="43"/>
    </row>
    <row r="17" spans="2:10" x14ac:dyDescent="0.2">
      <c r="B17" s="44" t="s">
        <v>11</v>
      </c>
      <c r="C17" s="44"/>
      <c r="D17" s="44"/>
      <c r="E17" s="44"/>
      <c r="F17" s="44"/>
      <c r="G17" s="44"/>
      <c r="H17" s="43">
        <v>12000</v>
      </c>
      <c r="I17" s="43"/>
      <c r="J17" s="43"/>
    </row>
    <row r="18" spans="2:10" x14ac:dyDescent="0.2">
      <c r="B18" s="44" t="s">
        <v>16</v>
      </c>
      <c r="C18" s="44"/>
      <c r="D18" s="44"/>
      <c r="E18" s="44"/>
      <c r="F18" s="44"/>
      <c r="G18" s="44"/>
      <c r="H18" s="43">
        <v>1400</v>
      </c>
      <c r="I18" s="43"/>
      <c r="J18" s="13">
        <v>1000</v>
      </c>
    </row>
    <row r="19" spans="2:10" x14ac:dyDescent="0.2">
      <c r="B19" s="44" t="s">
        <v>15</v>
      </c>
      <c r="C19" s="44"/>
      <c r="D19" s="44"/>
      <c r="E19" s="44"/>
      <c r="F19" s="44"/>
      <c r="G19" s="44"/>
      <c r="H19" s="43">
        <v>3200</v>
      </c>
      <c r="I19" s="43"/>
      <c r="J19" s="43"/>
    </row>
    <row r="20" spans="2:10" x14ac:dyDescent="0.2">
      <c r="B20" s="44" t="s">
        <v>21</v>
      </c>
      <c r="C20" s="44"/>
      <c r="D20" s="44"/>
      <c r="E20" s="44"/>
      <c r="F20" s="44"/>
      <c r="G20" s="44"/>
      <c r="H20" s="43">
        <v>900</v>
      </c>
      <c r="I20" s="43"/>
      <c r="J20" s="13">
        <v>500</v>
      </c>
    </row>
    <row r="21" spans="2:10" x14ac:dyDescent="0.2">
      <c r="B21" s="44" t="s">
        <v>17</v>
      </c>
      <c r="C21" s="44"/>
      <c r="D21" s="44"/>
      <c r="E21" s="44"/>
      <c r="F21" s="44"/>
      <c r="G21" s="44"/>
      <c r="H21" s="43">
        <v>1100</v>
      </c>
      <c r="I21" s="43"/>
      <c r="J21" s="43"/>
    </row>
    <row r="22" spans="2:10" x14ac:dyDescent="0.2">
      <c r="B22" s="46" t="s">
        <v>30</v>
      </c>
      <c r="C22" s="47"/>
      <c r="D22" s="47"/>
      <c r="E22" s="47"/>
      <c r="F22" s="47"/>
      <c r="G22" s="48"/>
      <c r="H22" s="43">
        <v>30000</v>
      </c>
      <c r="I22" s="43"/>
      <c r="J22" s="14">
        <v>15000</v>
      </c>
    </row>
    <row r="23" spans="2:10" x14ac:dyDescent="0.2">
      <c r="B23" s="44" t="s">
        <v>14</v>
      </c>
      <c r="C23" s="44"/>
      <c r="D23" s="44"/>
      <c r="E23" s="44"/>
      <c r="F23" s="44"/>
      <c r="G23" s="44"/>
      <c r="H23" s="43">
        <v>30000</v>
      </c>
      <c r="I23" s="43"/>
      <c r="J23" s="43"/>
    </row>
    <row r="24" spans="2:10" x14ac:dyDescent="0.2">
      <c r="B24" s="44" t="s">
        <v>18</v>
      </c>
      <c r="C24" s="44"/>
      <c r="D24" s="44"/>
      <c r="E24" s="44"/>
      <c r="F24" s="44"/>
      <c r="G24" s="44"/>
      <c r="H24" s="43">
        <v>3600</v>
      </c>
      <c r="I24" s="43"/>
      <c r="J24" s="43"/>
    </row>
    <row r="25" spans="2:10" x14ac:dyDescent="0.2">
      <c r="B25" s="44" t="s">
        <v>0</v>
      </c>
      <c r="C25" s="44"/>
      <c r="D25" s="44"/>
      <c r="E25" s="44"/>
      <c r="F25" s="44"/>
      <c r="G25" s="44"/>
      <c r="H25" s="43">
        <v>24000</v>
      </c>
      <c r="I25" s="43"/>
      <c r="J25" s="13">
        <v>16000</v>
      </c>
    </row>
    <row r="26" spans="2:10" x14ac:dyDescent="0.2">
      <c r="B26" s="44" t="s">
        <v>19</v>
      </c>
      <c r="C26" s="44"/>
      <c r="D26" s="44"/>
      <c r="E26" s="44"/>
      <c r="F26" s="44"/>
      <c r="G26" s="44"/>
      <c r="H26" s="43">
        <v>7000</v>
      </c>
      <c r="I26" s="43"/>
      <c r="J26" s="13">
        <v>6600</v>
      </c>
    </row>
    <row r="27" spans="2:10" x14ac:dyDescent="0.2">
      <c r="B27" s="44" t="s">
        <v>20</v>
      </c>
      <c r="C27" s="44"/>
      <c r="D27" s="44"/>
      <c r="E27" s="44"/>
      <c r="F27" s="44"/>
      <c r="G27" s="44"/>
      <c r="H27" s="43">
        <v>20000</v>
      </c>
      <c r="I27" s="43"/>
      <c r="J27" s="43"/>
    </row>
    <row r="28" spans="2:10" x14ac:dyDescent="0.2">
      <c r="B28" s="44" t="s">
        <v>13</v>
      </c>
      <c r="C28" s="44"/>
      <c r="D28" s="44"/>
      <c r="E28" s="44"/>
      <c r="F28" s="44"/>
      <c r="G28" s="44"/>
      <c r="H28" s="43">
        <v>1500</v>
      </c>
      <c r="I28" s="43"/>
      <c r="J28" s="43"/>
    </row>
    <row r="29" spans="2:10" x14ac:dyDescent="0.2">
      <c r="B29" s="44" t="s">
        <v>10</v>
      </c>
      <c r="C29" s="44"/>
      <c r="D29" s="44"/>
      <c r="E29" s="44"/>
      <c r="F29" s="44"/>
      <c r="G29" s="44"/>
      <c r="H29" s="43">
        <v>3600</v>
      </c>
      <c r="I29" s="43"/>
      <c r="J29" s="43"/>
    </row>
    <row r="30" spans="2:10" x14ac:dyDescent="0.2">
      <c r="B30" s="11"/>
      <c r="C30" s="11"/>
      <c r="D30" s="11"/>
      <c r="E30" s="11"/>
      <c r="F30" s="11"/>
      <c r="G30" s="11"/>
      <c r="H30" s="42"/>
      <c r="I30" s="42"/>
      <c r="J30" s="1"/>
    </row>
    <row r="31" spans="2:10" ht="14.25" customHeight="1" x14ac:dyDescent="0.2">
      <c r="B31" s="39" t="s">
        <v>26</v>
      </c>
      <c r="C31" s="39"/>
      <c r="D31" s="39"/>
      <c r="E31" s="39"/>
      <c r="F31" s="39"/>
      <c r="G31" s="39"/>
      <c r="H31" s="39"/>
      <c r="I31" s="39"/>
      <c r="J31" s="39"/>
    </row>
    <row r="32" spans="2:10" x14ac:dyDescent="0.2">
      <c r="B32" s="39"/>
      <c r="C32" s="39"/>
      <c r="D32" s="39"/>
      <c r="E32" s="39"/>
      <c r="F32" s="39"/>
      <c r="G32" s="39"/>
      <c r="H32" s="39"/>
      <c r="I32" s="39"/>
      <c r="J32" s="39"/>
    </row>
    <row r="33" spans="2:10" x14ac:dyDescent="0.2">
      <c r="B33" s="39"/>
      <c r="C33" s="39"/>
      <c r="D33" s="39"/>
      <c r="E33" s="39"/>
      <c r="F33" s="39"/>
      <c r="G33" s="39"/>
      <c r="H33" s="39"/>
      <c r="I33" s="39"/>
      <c r="J33" s="39"/>
    </row>
    <row r="34" spans="2:10" x14ac:dyDescent="0.2">
      <c r="B34" s="39"/>
      <c r="C34" s="39"/>
      <c r="D34" s="39"/>
      <c r="E34" s="39"/>
      <c r="F34" s="39"/>
      <c r="G34" s="39"/>
      <c r="H34" s="39"/>
      <c r="I34" s="39"/>
      <c r="J34" s="39"/>
    </row>
    <row r="35" spans="2:10" x14ac:dyDescent="0.2">
      <c r="B35" s="39"/>
      <c r="C35" s="39"/>
      <c r="D35" s="39"/>
      <c r="E35" s="39"/>
      <c r="F35" s="39"/>
      <c r="G35" s="39"/>
      <c r="H35" s="39"/>
      <c r="I35" s="39"/>
      <c r="J35" s="39"/>
    </row>
    <row r="36" spans="2:10" ht="15" x14ac:dyDescent="0.25">
      <c r="B36" s="10" t="s">
        <v>27</v>
      </c>
      <c r="H36" s="42"/>
      <c r="I36" s="42"/>
      <c r="J36" s="1"/>
    </row>
    <row r="37" spans="2:10" x14ac:dyDescent="0.2">
      <c r="B37" s="40" t="s">
        <v>28</v>
      </c>
      <c r="C37" s="40"/>
      <c r="D37" s="40"/>
      <c r="E37" s="40"/>
      <c r="F37" s="40"/>
      <c r="G37" s="40"/>
      <c r="H37" s="40"/>
      <c r="I37" s="40"/>
      <c r="J37" s="40"/>
    </row>
    <row r="38" spans="2:10" x14ac:dyDescent="0.2">
      <c r="B38" s="40" t="s">
        <v>29</v>
      </c>
      <c r="C38" s="40"/>
      <c r="D38" s="40"/>
      <c r="E38" s="40"/>
      <c r="F38" s="40"/>
      <c r="G38" s="40"/>
      <c r="H38" s="40"/>
      <c r="I38" s="40"/>
      <c r="J38" s="40"/>
    </row>
    <row r="39" spans="2:10" x14ac:dyDescent="0.2">
      <c r="B39" s="39" t="s">
        <v>33</v>
      </c>
      <c r="C39" s="39"/>
      <c r="D39" s="39"/>
      <c r="E39" s="39"/>
      <c r="F39" s="39"/>
      <c r="G39" s="39"/>
      <c r="H39" s="39"/>
      <c r="I39" s="39"/>
      <c r="J39" s="39"/>
    </row>
    <row r="40" spans="2:10" x14ac:dyDescent="0.2">
      <c r="B40" s="39"/>
      <c r="C40" s="39"/>
      <c r="D40" s="39"/>
      <c r="E40" s="39"/>
      <c r="F40" s="39"/>
      <c r="G40" s="39"/>
      <c r="H40" s="39"/>
      <c r="I40" s="39"/>
      <c r="J40" s="39"/>
    </row>
    <row r="41" spans="2:10" x14ac:dyDescent="0.2">
      <c r="B41" s="39"/>
      <c r="C41" s="39"/>
      <c r="D41" s="39"/>
      <c r="E41" s="39"/>
      <c r="F41" s="39"/>
      <c r="G41" s="39"/>
      <c r="H41" s="39"/>
      <c r="I41" s="39"/>
      <c r="J41" s="39"/>
    </row>
    <row r="42" spans="2:10" x14ac:dyDescent="0.2">
      <c r="B42" s="39"/>
      <c r="C42" s="39"/>
      <c r="D42" s="39"/>
      <c r="E42" s="39"/>
      <c r="F42" s="39"/>
      <c r="G42" s="39"/>
      <c r="H42" s="39"/>
      <c r="I42" s="39"/>
      <c r="J42" s="39"/>
    </row>
    <row r="51" spans="3:11" x14ac:dyDescent="0.2">
      <c r="C51" s="38"/>
      <c r="D51" s="38"/>
      <c r="E51" s="38"/>
      <c r="F51" s="38"/>
      <c r="G51" s="38"/>
      <c r="H51" s="38"/>
      <c r="I51" s="38"/>
      <c r="J51" s="38"/>
      <c r="K51" s="38"/>
    </row>
    <row r="52" spans="3:11" x14ac:dyDescent="0.2">
      <c r="C52" s="38" t="s">
        <v>35</v>
      </c>
      <c r="D52" s="38"/>
      <c r="E52" s="38"/>
      <c r="F52" s="38"/>
      <c r="G52" s="38"/>
      <c r="H52" s="38"/>
      <c r="I52" s="38"/>
      <c r="J52" s="38"/>
      <c r="K52" s="38"/>
    </row>
  </sheetData>
  <mergeCells count="49">
    <mergeCell ref="D9:E9"/>
    <mergeCell ref="F9:G9"/>
    <mergeCell ref="H9:I9"/>
    <mergeCell ref="B10:C10"/>
    <mergeCell ref="B11:C11"/>
    <mergeCell ref="B24:G24"/>
    <mergeCell ref="B25:G25"/>
    <mergeCell ref="B22:G22"/>
    <mergeCell ref="B13:G13"/>
    <mergeCell ref="B14:G14"/>
    <mergeCell ref="B15:G15"/>
    <mergeCell ref="B16:G16"/>
    <mergeCell ref="B17:G17"/>
    <mergeCell ref="B18:G18"/>
    <mergeCell ref="H13:I13"/>
    <mergeCell ref="B19:G19"/>
    <mergeCell ref="B20:G20"/>
    <mergeCell ref="B21:G21"/>
    <mergeCell ref="B23:G23"/>
    <mergeCell ref="H18:I18"/>
    <mergeCell ref="H20:I20"/>
    <mergeCell ref="H22:I22"/>
    <mergeCell ref="H23:J23"/>
    <mergeCell ref="H24:J24"/>
    <mergeCell ref="B31:J35"/>
    <mergeCell ref="H25:I25"/>
    <mergeCell ref="H26:I26"/>
    <mergeCell ref="H30:I30"/>
    <mergeCell ref="H27:J27"/>
    <mergeCell ref="B26:G26"/>
    <mergeCell ref="B27:G27"/>
    <mergeCell ref="B28:G28"/>
    <mergeCell ref="B29:G29"/>
    <mergeCell ref="C52:K52"/>
    <mergeCell ref="B39:J42"/>
    <mergeCell ref="B37:J37"/>
    <mergeCell ref="B38:J38"/>
    <mergeCell ref="A2:K2"/>
    <mergeCell ref="C51:K51"/>
    <mergeCell ref="B4:J8"/>
    <mergeCell ref="H36:I36"/>
    <mergeCell ref="H29:J29"/>
    <mergeCell ref="H17:J17"/>
    <mergeCell ref="H14:J14"/>
    <mergeCell ref="H28:J28"/>
    <mergeCell ref="H15:J15"/>
    <mergeCell ref="H16:J16"/>
    <mergeCell ref="H19:J19"/>
    <mergeCell ref="H21:J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FA112-9B41-4B7C-BF39-9C63522A536B}">
  <dimension ref="B2:K28"/>
  <sheetViews>
    <sheetView showGridLines="0" tabSelected="1" workbookViewId="0">
      <selection activeCell="J8" sqref="J8"/>
    </sheetView>
  </sheetViews>
  <sheetFormatPr defaultRowHeight="14.25" x14ac:dyDescent="0.2"/>
  <cols>
    <col min="2" max="2" width="40.875" bestFit="1" customWidth="1"/>
    <col min="3" max="4" width="12" customWidth="1"/>
    <col min="5" max="5" width="13.75" bestFit="1" customWidth="1"/>
    <col min="6" max="6" width="12" customWidth="1"/>
    <col min="7" max="7" width="0" hidden="1" customWidth="1"/>
    <col min="10" max="10" width="11.5" bestFit="1" customWidth="1"/>
  </cols>
  <sheetData>
    <row r="2" spans="2:11" ht="15" x14ac:dyDescent="0.25">
      <c r="B2" s="24" t="s">
        <v>38</v>
      </c>
      <c r="C2" s="25">
        <v>20000</v>
      </c>
      <c r="D2" s="25">
        <v>16000</v>
      </c>
    </row>
    <row r="3" spans="2:11" ht="15" x14ac:dyDescent="0.25">
      <c r="B3" s="34"/>
      <c r="C3" s="15" t="s">
        <v>5</v>
      </c>
      <c r="D3" s="15" t="s">
        <v>6</v>
      </c>
      <c r="E3" s="15" t="s">
        <v>31</v>
      </c>
      <c r="F3" s="15" t="s">
        <v>32</v>
      </c>
      <c r="I3" s="51" t="s">
        <v>36</v>
      </c>
      <c r="J3" s="51"/>
      <c r="K3" s="51"/>
    </row>
    <row r="4" spans="2:11" ht="15" x14ac:dyDescent="0.25">
      <c r="B4" s="16" t="str">
        <f>Enunciado!B14</f>
        <v>Aluguel de galpão industrial</v>
      </c>
      <c r="C4" s="18">
        <f>4500*K4</f>
        <v>3000</v>
      </c>
      <c r="D4" s="18">
        <f>4500*K5</f>
        <v>1500</v>
      </c>
      <c r="E4" s="18">
        <f>4500-C4-D4</f>
        <v>0</v>
      </c>
      <c r="F4" s="20">
        <f>SUM(C4:E4)</f>
        <v>4500</v>
      </c>
      <c r="G4">
        <v>4500</v>
      </c>
      <c r="I4" s="19" t="s">
        <v>5</v>
      </c>
      <c r="J4" s="17">
        <v>6000</v>
      </c>
      <c r="K4" s="22">
        <f>J4/J6</f>
        <v>0.66666666666666663</v>
      </c>
    </row>
    <row r="5" spans="2:11" ht="15" x14ac:dyDescent="0.25">
      <c r="B5" s="16" t="str">
        <f>Enunciado!B17</f>
        <v xml:space="preserve">Depreciação de equipamentos de produção </v>
      </c>
      <c r="C5" s="18">
        <f>G5*$K$4</f>
        <v>8000</v>
      </c>
      <c r="D5" s="18">
        <f>G5*$K$5</f>
        <v>4000</v>
      </c>
      <c r="E5" s="18">
        <f>12000-C5-D5</f>
        <v>0</v>
      </c>
      <c r="F5" s="20">
        <f t="shared" ref="F5:F14" si="0">SUM(C5:E5)</f>
        <v>12000</v>
      </c>
      <c r="G5">
        <v>12000</v>
      </c>
      <c r="I5" s="19" t="s">
        <v>6</v>
      </c>
      <c r="J5" s="17">
        <v>3000</v>
      </c>
      <c r="K5" s="22">
        <f>J5/J6</f>
        <v>0.33333333333333331</v>
      </c>
    </row>
    <row r="6" spans="2:11" ht="15" x14ac:dyDescent="0.25">
      <c r="B6" s="16" t="str">
        <f>Enunciado!B18</f>
        <v>Energia elétrica direta consumida na produção</v>
      </c>
      <c r="C6" s="18">
        <v>1400</v>
      </c>
      <c r="D6" s="18">
        <v>1000</v>
      </c>
      <c r="E6" s="18"/>
      <c r="F6" s="20">
        <f t="shared" si="0"/>
        <v>2400</v>
      </c>
      <c r="G6">
        <v>2400</v>
      </c>
      <c r="J6" s="21">
        <f>SUM(J4:J5)</f>
        <v>9000</v>
      </c>
      <c r="K6" s="37">
        <f>SUM(K4:K5)</f>
        <v>1</v>
      </c>
    </row>
    <row r="7" spans="2:11" ht="15" x14ac:dyDescent="0.25">
      <c r="B7" s="16" t="str">
        <f>Enunciado!B19</f>
        <v>Energia elétrica indireta consumida na produção</v>
      </c>
      <c r="C7" s="18">
        <f>G7*$K$4</f>
        <v>2133.333333333333</v>
      </c>
      <c r="D7" s="18">
        <f>G7*$K$5</f>
        <v>1066.6666666666665</v>
      </c>
      <c r="E7" s="18">
        <f>3200-C7-D7</f>
        <v>0</v>
      </c>
      <c r="F7" s="20">
        <f t="shared" si="0"/>
        <v>3199.9999999999995</v>
      </c>
      <c r="G7">
        <v>3200</v>
      </c>
    </row>
    <row r="8" spans="2:11" ht="15" x14ac:dyDescent="0.25">
      <c r="B8" s="16" t="str">
        <f>Enunciado!B21</f>
        <v>Manutenção de equipamentos na fábrica</v>
      </c>
      <c r="C8" s="18">
        <f>G8*$K$4</f>
        <v>733.33333333333326</v>
      </c>
      <c r="D8" s="18">
        <f>G8*$K$5</f>
        <v>366.66666666666663</v>
      </c>
      <c r="E8" s="18">
        <f>1100-C8-D8</f>
        <v>0</v>
      </c>
      <c r="F8" s="20">
        <f t="shared" si="0"/>
        <v>1100</v>
      </c>
      <c r="G8">
        <v>1100</v>
      </c>
    </row>
    <row r="9" spans="2:11" ht="15" x14ac:dyDescent="0.25">
      <c r="B9" s="16" t="str">
        <f>Enunciado!B22</f>
        <v>Mão de obra direta</v>
      </c>
      <c r="C9" s="18">
        <v>30000</v>
      </c>
      <c r="D9" s="18">
        <v>15000</v>
      </c>
      <c r="E9" s="18"/>
      <c r="F9" s="20">
        <f t="shared" si="0"/>
        <v>45000</v>
      </c>
      <c r="G9">
        <v>45000</v>
      </c>
    </row>
    <row r="10" spans="2:11" ht="15" x14ac:dyDescent="0.25">
      <c r="B10" s="16" t="str">
        <f>Enunciado!B23</f>
        <v>Mão de obra indireta</v>
      </c>
      <c r="C10" s="18">
        <f>G10*$K$4</f>
        <v>20000</v>
      </c>
      <c r="D10" s="18">
        <f>G10*$K$5</f>
        <v>10000</v>
      </c>
      <c r="E10" s="18">
        <f>30000-C10-D10</f>
        <v>0</v>
      </c>
      <c r="F10" s="20">
        <f t="shared" si="0"/>
        <v>30000</v>
      </c>
      <c r="G10">
        <v>30000</v>
      </c>
    </row>
    <row r="11" spans="2:11" ht="15" x14ac:dyDescent="0.25">
      <c r="B11" s="16" t="str">
        <f>Enunciado!B24</f>
        <v>Materiais diversos usados durante a produção</v>
      </c>
      <c r="C11" s="18">
        <f>G11*$K$4</f>
        <v>2400</v>
      </c>
      <c r="D11" s="18">
        <f>G11*$K$5</f>
        <v>1200</v>
      </c>
      <c r="E11" s="18">
        <f>3600-C11-D11</f>
        <v>0</v>
      </c>
      <c r="F11" s="20">
        <f t="shared" si="0"/>
        <v>3600</v>
      </c>
      <c r="G11">
        <v>3600</v>
      </c>
    </row>
    <row r="12" spans="2:11" ht="15" x14ac:dyDescent="0.25">
      <c r="B12" s="16" t="str">
        <f>Enunciado!B25</f>
        <v>Matéria-prima</v>
      </c>
      <c r="C12" s="18">
        <v>24000</v>
      </c>
      <c r="D12" s="18">
        <v>16000</v>
      </c>
      <c r="E12" s="18"/>
      <c r="F12" s="20">
        <f t="shared" si="0"/>
        <v>40000</v>
      </c>
      <c r="G12">
        <v>40000</v>
      </c>
    </row>
    <row r="13" spans="2:11" ht="15" x14ac:dyDescent="0.25">
      <c r="B13" s="16" t="str">
        <f>Enunciado!B28</f>
        <v>Seguro de equipamentos industriais</v>
      </c>
      <c r="C13" s="18">
        <f>G13*$K$4</f>
        <v>1000</v>
      </c>
      <c r="D13" s="18">
        <f>G13*$K$5</f>
        <v>500</v>
      </c>
      <c r="E13" s="18">
        <f>1500-C13-D13</f>
        <v>0</v>
      </c>
      <c r="F13" s="20">
        <f t="shared" si="0"/>
        <v>1500</v>
      </c>
      <c r="G13">
        <v>1500</v>
      </c>
    </row>
    <row r="14" spans="2:11" ht="15" x14ac:dyDescent="0.25">
      <c r="B14" s="16" t="str">
        <f>Enunciado!B29</f>
        <v>Supervisão da produção</v>
      </c>
      <c r="C14" s="18">
        <f>G14*$K$4</f>
        <v>2400</v>
      </c>
      <c r="D14" s="18">
        <f>G14*$K$5</f>
        <v>1200</v>
      </c>
      <c r="E14" s="18">
        <f>3600-C14-D14</f>
        <v>0</v>
      </c>
      <c r="F14" s="20">
        <f t="shared" si="0"/>
        <v>3600</v>
      </c>
      <c r="G14">
        <v>3600</v>
      </c>
    </row>
    <row r="15" spans="2:11" ht="15" x14ac:dyDescent="0.25">
      <c r="B15" s="35" t="s">
        <v>32</v>
      </c>
      <c r="C15" s="36">
        <f>SUM(C4:C14)</f>
        <v>95066.666666666657</v>
      </c>
      <c r="D15" s="36">
        <f t="shared" ref="D15:F15" si="1">SUM(D4:D14)</f>
        <v>51833.333333333328</v>
      </c>
      <c r="E15" s="36">
        <f t="shared" si="1"/>
        <v>0</v>
      </c>
      <c r="F15" s="36">
        <f t="shared" si="1"/>
        <v>146900</v>
      </c>
    </row>
    <row r="16" spans="2:11" ht="15" x14ac:dyDescent="0.25">
      <c r="B16" s="26" t="s">
        <v>37</v>
      </c>
      <c r="C16" s="27">
        <f>C15/20000</f>
        <v>4.753333333333333</v>
      </c>
      <c r="D16" s="27">
        <f>D15/D2</f>
        <v>3.239583333333333</v>
      </c>
    </row>
    <row r="18" spans="2:5" ht="15" x14ac:dyDescent="0.25">
      <c r="B18" s="12" t="s">
        <v>39</v>
      </c>
      <c r="C18" s="12" t="s">
        <v>5</v>
      </c>
      <c r="D18" s="12" t="s">
        <v>6</v>
      </c>
      <c r="E18" s="12" t="s">
        <v>32</v>
      </c>
    </row>
    <row r="19" spans="2:5" ht="15" thickBot="1" x14ac:dyDescent="0.25">
      <c r="B19" s="30" t="s">
        <v>40</v>
      </c>
      <c r="C19" s="31">
        <f>C2*8</f>
        <v>160000</v>
      </c>
      <c r="D19" s="31">
        <f>D2*6</f>
        <v>96000</v>
      </c>
      <c r="E19" s="31">
        <f>SUM(C19:D19)</f>
        <v>256000</v>
      </c>
    </row>
    <row r="20" spans="2:5" x14ac:dyDescent="0.2">
      <c r="B20" t="s">
        <v>41</v>
      </c>
      <c r="C20" s="23">
        <f>-C15</f>
        <v>-95066.666666666657</v>
      </c>
      <c r="D20" s="23">
        <f>-D16*D2</f>
        <v>-51833.333333333328</v>
      </c>
      <c r="E20" s="23">
        <f>SUM(C20:D20)</f>
        <v>-146900</v>
      </c>
    </row>
    <row r="21" spans="2:5" ht="15" thickBot="1" x14ac:dyDescent="0.25">
      <c r="B21" s="30" t="s">
        <v>42</v>
      </c>
      <c r="C21" s="31">
        <f>SUM(C19:C20)</f>
        <v>64933.333333333343</v>
      </c>
      <c r="D21" s="31">
        <f t="shared" ref="D21:E21" si="2">SUM(D19:D20)</f>
        <v>44166.666666666672</v>
      </c>
      <c r="E21" s="31">
        <f t="shared" si="2"/>
        <v>109100</v>
      </c>
    </row>
    <row r="22" spans="2:5" x14ac:dyDescent="0.2">
      <c r="B22" t="s">
        <v>43</v>
      </c>
    </row>
    <row r="23" spans="2:5" x14ac:dyDescent="0.2">
      <c r="B23" s="28" t="s">
        <v>22</v>
      </c>
      <c r="C23" s="28"/>
      <c r="D23" s="28"/>
      <c r="E23" s="29">
        <f>-Enunciado!H15</f>
        <v>-2000</v>
      </c>
    </row>
    <row r="24" spans="2:5" x14ac:dyDescent="0.2">
      <c r="B24" s="28" t="s">
        <v>44</v>
      </c>
      <c r="C24" s="28"/>
      <c r="D24" s="28"/>
      <c r="E24" s="29">
        <f>-Enunciado!H16</f>
        <v>-1500</v>
      </c>
    </row>
    <row r="25" spans="2:5" x14ac:dyDescent="0.2">
      <c r="B25" s="28" t="s">
        <v>45</v>
      </c>
      <c r="C25" s="28"/>
      <c r="D25" s="28"/>
      <c r="E25" s="29">
        <f>-Enunciado!H20-Enunciado!J20</f>
        <v>-1400</v>
      </c>
    </row>
    <row r="26" spans="2:5" x14ac:dyDescent="0.2">
      <c r="B26" s="28" t="s">
        <v>19</v>
      </c>
      <c r="C26" s="28"/>
      <c r="D26" s="28"/>
      <c r="E26" s="29">
        <f>-Enunciado!H26-Enunciado!J26</f>
        <v>-13600</v>
      </c>
    </row>
    <row r="27" spans="2:5" x14ac:dyDescent="0.2">
      <c r="B27" s="28" t="s">
        <v>20</v>
      </c>
      <c r="C27" s="28"/>
      <c r="D27" s="28"/>
      <c r="E27" s="29">
        <f>-Enunciado!H27</f>
        <v>-20000</v>
      </c>
    </row>
    <row r="28" spans="2:5" ht="15.75" thickBot="1" x14ac:dyDescent="0.3">
      <c r="B28" s="33" t="s">
        <v>46</v>
      </c>
      <c r="C28" s="33"/>
      <c r="D28" s="33"/>
      <c r="E28" s="32">
        <f>SUM(E21:E27)</f>
        <v>70600</v>
      </c>
    </row>
  </sheetData>
  <mergeCells count="1">
    <mergeCell ref="I3:K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Enunciado</vt:lpstr>
      <vt:lpstr>Resolução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Pinheiro</dc:creator>
  <cp:lastModifiedBy>Usuário do Windows</cp:lastModifiedBy>
  <cp:lastPrinted>2020-09-03T21:08:18Z</cp:lastPrinted>
  <dcterms:created xsi:type="dcterms:W3CDTF">2020-09-03T19:59:56Z</dcterms:created>
  <dcterms:modified xsi:type="dcterms:W3CDTF">2020-09-04T14:00:29Z</dcterms:modified>
</cp:coreProperties>
</file>