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p Rudinei\BACKUP\Rudinei\FEA e USP\PROVAS\"/>
    </mc:Choice>
  </mc:AlternateContent>
  <bookViews>
    <workbookView xWindow="0" yWindow="0" windowWidth="23040" windowHeight="9192" activeTab="2"/>
  </bookViews>
  <sheets>
    <sheet name="Planilha1" sheetId="1" r:id="rId1"/>
    <sheet name="Planilha2" sheetId="2" r:id="rId2"/>
    <sheet name="Planilh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3" i="2"/>
  <c r="C25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" i="2"/>
  <c r="C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3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9" i="2"/>
  <c r="I20" i="2"/>
  <c r="I21" i="2"/>
  <c r="I22" i="2"/>
  <c r="I23" i="2"/>
  <c r="I24" i="2"/>
  <c r="I25" i="2"/>
  <c r="I18" i="2"/>
  <c r="I16" i="2"/>
  <c r="N19" i="2"/>
  <c r="N20" i="2" s="1"/>
  <c r="N21" i="2" s="1"/>
  <c r="N22" i="2" s="1"/>
  <c r="N23" i="2" s="1"/>
  <c r="N18" i="2"/>
  <c r="Q9" i="2"/>
  <c r="Q10" i="2"/>
  <c r="Q11" i="2"/>
  <c r="Q12" i="2"/>
  <c r="Q13" i="2"/>
  <c r="Q8" i="2"/>
  <c r="O10" i="2"/>
  <c r="O11" i="2"/>
  <c r="O12" i="2"/>
  <c r="O13" i="2"/>
  <c r="O9" i="2"/>
  <c r="O8" i="2"/>
  <c r="R19" i="2"/>
  <c r="R20" i="2"/>
  <c r="R21" i="2"/>
  <c r="R22" i="2"/>
  <c r="R23" i="2"/>
  <c r="R18" i="2"/>
  <c r="P18" i="2"/>
  <c r="P19" i="2"/>
  <c r="P20" i="2"/>
  <c r="P21" i="2"/>
  <c r="P22" i="2"/>
  <c r="P23" i="2"/>
  <c r="K32" i="1"/>
  <c r="J31" i="1"/>
  <c r="J30" i="1"/>
  <c r="J29" i="1"/>
  <c r="J32" i="1" s="1"/>
  <c r="D38" i="1"/>
  <c r="D36" i="1"/>
  <c r="D37" i="1"/>
  <c r="D35" i="1"/>
  <c r="E30" i="1"/>
  <c r="E31" i="1"/>
  <c r="E29" i="1"/>
  <c r="D32" i="1"/>
  <c r="D30" i="1"/>
  <c r="D31" i="1"/>
  <c r="D29" i="1"/>
  <c r="D27" i="1"/>
  <c r="D25" i="1"/>
  <c r="D26" i="1"/>
  <c r="D24" i="1"/>
  <c r="C17" i="1"/>
  <c r="C18" i="1"/>
  <c r="C19" i="1"/>
  <c r="C16" i="1"/>
  <c r="B20" i="1"/>
  <c r="B17" i="1"/>
  <c r="B18" i="1"/>
  <c r="B19" i="1"/>
  <c r="B16" i="1"/>
  <c r="H4" i="2" l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3" i="2"/>
  <c r="F11" i="1"/>
  <c r="F10" i="1"/>
  <c r="F9" i="1"/>
  <c r="F8" i="1"/>
  <c r="N6" i="1"/>
  <c r="M6" i="1"/>
  <c r="N5" i="1"/>
  <c r="L5" i="1"/>
  <c r="M5" i="1"/>
  <c r="N4" i="1"/>
  <c r="M4" i="1"/>
  <c r="N3" i="1"/>
  <c r="D9" i="1"/>
  <c r="D10" i="1"/>
  <c r="D11" i="1"/>
  <c r="D8" i="1"/>
  <c r="M3" i="1"/>
  <c r="N2" i="1"/>
  <c r="M2" i="1"/>
  <c r="L2" i="1"/>
  <c r="F9" i="3" l="1"/>
  <c r="F8" i="3"/>
  <c r="F7" i="3"/>
  <c r="F6" i="3"/>
  <c r="F5" i="3"/>
  <c r="F4" i="3"/>
  <c r="G3" i="3"/>
  <c r="G4" i="3" s="1"/>
  <c r="G5" i="3" s="1"/>
  <c r="G6" i="3" s="1"/>
  <c r="G7" i="3" s="1"/>
  <c r="G8" i="3" s="1"/>
  <c r="G9" i="3" s="1"/>
  <c r="F3" i="3"/>
  <c r="E3" i="3"/>
  <c r="E4" i="3" s="1"/>
  <c r="E5" i="3" s="1"/>
  <c r="E6" i="3" s="1"/>
  <c r="E7" i="3" s="1"/>
  <c r="E8" i="3" s="1"/>
  <c r="E9" i="3" s="1"/>
  <c r="D3" i="3"/>
  <c r="D4" i="3" s="1"/>
  <c r="H2" i="3"/>
  <c r="D5" i="3" l="1"/>
  <c r="H4" i="3"/>
  <c r="H3" i="3"/>
  <c r="H5" i="3" l="1"/>
  <c r="D6" i="3"/>
  <c r="H6" i="3" l="1"/>
  <c r="D7" i="3"/>
  <c r="H7" i="3" l="1"/>
  <c r="D8" i="3"/>
  <c r="D9" i="3" l="1"/>
  <c r="H9" i="3" s="1"/>
  <c r="H8" i="3"/>
</calcChain>
</file>

<file path=xl/sharedStrings.xml><?xml version="1.0" encoding="utf-8"?>
<sst xmlns="http://schemas.openxmlformats.org/spreadsheetml/2006/main" count="76" uniqueCount="51">
  <si>
    <t>Ano</t>
  </si>
  <si>
    <t>Produto</t>
  </si>
  <si>
    <t>Preço</t>
  </si>
  <si>
    <t>Qtde</t>
  </si>
  <si>
    <t>P</t>
  </si>
  <si>
    <t>Q</t>
  </si>
  <si>
    <t>PIB Nominal</t>
  </si>
  <si>
    <t>Alimento</t>
  </si>
  <si>
    <t>Educação</t>
  </si>
  <si>
    <t xml:space="preserve">Lazer </t>
  </si>
  <si>
    <t>Bebidas</t>
  </si>
  <si>
    <t>Salário Mínimo R$</t>
  </si>
  <si>
    <t>IPCA % a.a.</t>
  </si>
  <si>
    <t>ano</t>
  </si>
  <si>
    <t>SELIC</t>
  </si>
  <si>
    <t>IPCA</t>
  </si>
  <si>
    <t>Indice SELIC</t>
  </si>
  <si>
    <t>Ind IPCA</t>
  </si>
  <si>
    <t>Ganho Real</t>
  </si>
  <si>
    <t>PIB Real - P de 2015</t>
  </si>
  <si>
    <t>Var Preço</t>
  </si>
  <si>
    <t>Crescimento real do PIB</t>
  </si>
  <si>
    <t>Deflator do PIB</t>
  </si>
  <si>
    <t>Valor da cesta em 2015</t>
  </si>
  <si>
    <t>Peso</t>
  </si>
  <si>
    <t>Carne</t>
  </si>
  <si>
    <t>Arroz</t>
  </si>
  <si>
    <t>Sal</t>
  </si>
  <si>
    <t>P1</t>
  </si>
  <si>
    <t>P2</t>
  </si>
  <si>
    <t>Variação %</t>
  </si>
  <si>
    <t>Média Simples</t>
  </si>
  <si>
    <t>Q1</t>
  </si>
  <si>
    <t>P1XQ1</t>
  </si>
  <si>
    <t>Ttal</t>
  </si>
  <si>
    <t>Contribuição</t>
  </si>
  <si>
    <t>Total</t>
  </si>
  <si>
    <t>%a.a.</t>
  </si>
  <si>
    <t>IPCA - Indice 2010=100</t>
  </si>
  <si>
    <t>P2XQ1</t>
  </si>
  <si>
    <t>Variação em pontos percentuais</t>
  </si>
  <si>
    <t>Variação Percentual</t>
  </si>
  <si>
    <t>Variação Acumulada da Inflação em relação a 0</t>
  </si>
  <si>
    <t>Índice 95 = 100</t>
  </si>
  <si>
    <t>2010 = 100</t>
  </si>
  <si>
    <t>Var % IPCA 95</t>
  </si>
  <si>
    <t>Var% IPCA 2010</t>
  </si>
  <si>
    <t>SM em R$ de 2018</t>
  </si>
  <si>
    <t>var% nominal</t>
  </si>
  <si>
    <t>Var % real</t>
  </si>
  <si>
    <t>Ind. Sal real 95 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</si>
</sst>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0" fontId="0" fillId="0" borderId="6" xfId="3" applyNumberFormat="1" applyFont="1" applyBorder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0" fillId="0" borderId="6" xfId="3" applyFont="1" applyBorder="1"/>
    <xf numFmtId="9" fontId="2" fillId="0" borderId="6" xfId="3" applyFont="1" applyBorder="1" applyAlignment="1">
      <alignment vertical="center" wrapText="1"/>
    </xf>
    <xf numFmtId="9" fontId="2" fillId="0" borderId="6" xfId="3" applyFont="1" applyFill="1" applyBorder="1" applyAlignment="1">
      <alignment vertical="center" wrapText="1"/>
    </xf>
    <xf numFmtId="44" fontId="0" fillId="0" borderId="0" xfId="2" applyFont="1"/>
    <xf numFmtId="4" fontId="3" fillId="0" borderId="0" xfId="4" applyNumberFormat="1" applyFont="1" applyFill="1" applyBorder="1" applyAlignment="1" applyProtection="1"/>
    <xf numFmtId="9" fontId="0" fillId="0" borderId="0" xfId="3" applyFont="1"/>
    <xf numFmtId="44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43" fontId="0" fillId="0" borderId="6" xfId="1" applyFont="1" applyBorder="1"/>
    <xf numFmtId="43" fontId="0" fillId="0" borderId="6" xfId="3" applyNumberFormat="1" applyFont="1" applyBorder="1"/>
    <xf numFmtId="0" fontId="0" fillId="0" borderId="9" xfId="0" applyFill="1" applyBorder="1"/>
    <xf numFmtId="10" fontId="0" fillId="0" borderId="0" xfId="3" applyNumberFormat="1" applyFont="1"/>
    <xf numFmtId="0" fontId="0" fillId="0" borderId="10" xfId="0" applyBorder="1"/>
    <xf numFmtId="9" fontId="0" fillId="0" borderId="10" xfId="0" applyNumberFormat="1" applyBorder="1"/>
    <xf numFmtId="0" fontId="0" fillId="0" borderId="6" xfId="0" applyFill="1" applyBorder="1"/>
    <xf numFmtId="4" fontId="3" fillId="0" borderId="6" xfId="4" applyNumberFormat="1" applyFont="1" applyFill="1" applyBorder="1" applyAlignment="1" applyProtection="1"/>
    <xf numFmtId="2" fontId="0" fillId="0" borderId="6" xfId="0" applyNumberFormat="1" applyBorder="1"/>
    <xf numFmtId="165" fontId="0" fillId="0" borderId="6" xfId="3" applyNumberFormat="1" applyFont="1" applyBorder="1"/>
    <xf numFmtId="4" fontId="0" fillId="0" borderId="0" xfId="0" applyNumberFormat="1"/>
    <xf numFmtId="0" fontId="0" fillId="2" borderId="0" xfId="0" applyFill="1"/>
    <xf numFmtId="43" fontId="0" fillId="0" borderId="0" xfId="1" applyFont="1"/>
    <xf numFmtId="43" fontId="0" fillId="0" borderId="0" xfId="3" applyNumberFormat="1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zoomScale="140" zoomScaleNormal="140" workbookViewId="0">
      <selection activeCell="K32" sqref="K32"/>
    </sheetView>
  </sheetViews>
  <sheetFormatPr defaultRowHeight="14.4" x14ac:dyDescent="0.3"/>
  <cols>
    <col min="1" max="1" width="22.5546875" customWidth="1"/>
    <col min="2" max="2" width="9.33203125" bestFit="1" customWidth="1"/>
    <col min="5" max="6" width="9.109375" bestFit="1" customWidth="1"/>
    <col min="11" max="11" width="16.77734375" customWidth="1"/>
  </cols>
  <sheetData>
    <row r="1" spans="1:14" ht="15.6" thickBot="1" x14ac:dyDescent="0.35">
      <c r="A1" s="1" t="s">
        <v>0</v>
      </c>
      <c r="B1" s="17">
        <v>2015</v>
      </c>
      <c r="C1" s="18"/>
      <c r="D1" s="17">
        <v>2016</v>
      </c>
      <c r="E1" s="18"/>
      <c r="F1" s="17">
        <v>2017</v>
      </c>
      <c r="G1" s="18"/>
      <c r="L1">
        <v>2015</v>
      </c>
      <c r="M1">
        <v>2016</v>
      </c>
      <c r="N1">
        <v>2017</v>
      </c>
    </row>
    <row r="2" spans="1:14" ht="15.6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5</v>
      </c>
      <c r="K2" t="s">
        <v>6</v>
      </c>
      <c r="L2">
        <f>(B3*C3)+B4*C4+B5*C5+B6*C6</f>
        <v>1000</v>
      </c>
      <c r="M2">
        <f>D3*E3+D4*E4+D5*E5+D6*E6</f>
        <v>1130</v>
      </c>
      <c r="N2">
        <f>+F3*G3+F4*G4+F5*G5+F6*G6</f>
        <v>1157</v>
      </c>
    </row>
    <row r="3" spans="1:14" ht="15.6" thickBot="1" x14ac:dyDescent="0.35">
      <c r="A3" s="2" t="s">
        <v>7</v>
      </c>
      <c r="B3" s="3">
        <v>10</v>
      </c>
      <c r="C3" s="3">
        <v>40</v>
      </c>
      <c r="D3" s="3">
        <v>10</v>
      </c>
      <c r="E3" s="3">
        <v>45</v>
      </c>
      <c r="F3" s="3">
        <v>12</v>
      </c>
      <c r="G3" s="3">
        <v>40</v>
      </c>
      <c r="K3" t="s">
        <v>19</v>
      </c>
      <c r="L3">
        <v>1000</v>
      </c>
      <c r="M3">
        <f>B3*E3+B4*E4+B5*E5+B6*E6</f>
        <v>1000</v>
      </c>
      <c r="N3">
        <f>B3*G3+B4*G4+B5*G5+B6*G6</f>
        <v>920</v>
      </c>
    </row>
    <row r="4" spans="1:14" ht="15.6" thickBot="1" x14ac:dyDescent="0.35">
      <c r="A4" s="2" t="s">
        <v>8</v>
      </c>
      <c r="B4" s="3">
        <v>30</v>
      </c>
      <c r="C4" s="3">
        <v>10</v>
      </c>
      <c r="D4" s="3">
        <v>40</v>
      </c>
      <c r="E4" s="3">
        <v>9</v>
      </c>
      <c r="F4" s="3">
        <v>42</v>
      </c>
      <c r="G4" s="3">
        <v>8</v>
      </c>
      <c r="K4" t="s">
        <v>21</v>
      </c>
      <c r="M4" s="15">
        <f>+M3/L3-1</f>
        <v>0</v>
      </c>
      <c r="N4" s="15">
        <f>N3/M3-1</f>
        <v>-7.999999999999996E-2</v>
      </c>
    </row>
    <row r="5" spans="1:14" ht="15.6" thickBot="1" x14ac:dyDescent="0.35">
      <c r="A5" s="2" t="s">
        <v>9</v>
      </c>
      <c r="B5" s="3">
        <v>20</v>
      </c>
      <c r="C5" s="3">
        <v>5</v>
      </c>
      <c r="D5" s="3">
        <v>25</v>
      </c>
      <c r="E5" s="3">
        <v>4</v>
      </c>
      <c r="F5" s="3">
        <v>25</v>
      </c>
      <c r="G5" s="3">
        <v>5</v>
      </c>
      <c r="K5" s="4" t="s">
        <v>22</v>
      </c>
      <c r="L5" s="4">
        <f>+L2/L3*100</f>
        <v>100</v>
      </c>
      <c r="M5" s="4">
        <f>M2/M3*100</f>
        <v>112.99999999999999</v>
      </c>
      <c r="N5" s="4">
        <f>N2/N3*100</f>
        <v>125.76086956521739</v>
      </c>
    </row>
    <row r="6" spans="1:14" ht="15.6" thickBot="1" x14ac:dyDescent="0.35">
      <c r="A6" s="5" t="s">
        <v>10</v>
      </c>
      <c r="B6" s="6">
        <v>10</v>
      </c>
      <c r="C6" s="6">
        <v>20</v>
      </c>
      <c r="D6" s="6">
        <v>11</v>
      </c>
      <c r="E6" s="6">
        <v>20</v>
      </c>
      <c r="F6" s="6">
        <v>12</v>
      </c>
      <c r="G6" s="3">
        <v>18</v>
      </c>
      <c r="K6" s="4"/>
      <c r="L6" s="4"/>
      <c r="M6" s="10">
        <f>M5/L5-1</f>
        <v>0.12999999999999989</v>
      </c>
      <c r="N6" s="10">
        <f>N5/M5-1</f>
        <v>0.11292804924971156</v>
      </c>
    </row>
    <row r="7" spans="1:14" x14ac:dyDescent="0.3">
      <c r="A7" s="4"/>
      <c r="B7" s="4"/>
      <c r="C7" s="4"/>
      <c r="D7" s="4" t="s">
        <v>20</v>
      </c>
      <c r="E7" s="19"/>
      <c r="F7" s="19"/>
      <c r="K7" s="4"/>
      <c r="L7" s="4"/>
      <c r="M7" s="4"/>
      <c r="N7" s="7"/>
    </row>
    <row r="8" spans="1:14" ht="15" x14ac:dyDescent="0.3">
      <c r="A8" s="4"/>
      <c r="B8" s="4"/>
      <c r="C8" s="4"/>
      <c r="D8" s="4">
        <f>+(D3/B3-1)*100</f>
        <v>0</v>
      </c>
      <c r="E8" s="8"/>
      <c r="F8" s="4">
        <f>+(F3/D3-1)*100</f>
        <v>19.999999999999996</v>
      </c>
      <c r="K8" s="4"/>
      <c r="L8" s="4"/>
      <c r="M8" s="4"/>
      <c r="N8" s="7"/>
    </row>
    <row r="9" spans="1:14" ht="15" x14ac:dyDescent="0.3">
      <c r="A9" s="9"/>
      <c r="B9" s="4"/>
      <c r="C9" s="10"/>
      <c r="D9" s="4">
        <f t="shared" ref="D9:F11" si="0">+(D4/B4-1)*100</f>
        <v>33.333333333333329</v>
      </c>
      <c r="E9" s="10"/>
      <c r="F9" s="4">
        <f t="shared" si="0"/>
        <v>5.0000000000000044</v>
      </c>
    </row>
    <row r="10" spans="1:14" ht="15" x14ac:dyDescent="0.3">
      <c r="A10" s="9"/>
      <c r="B10" s="4"/>
      <c r="C10" s="10"/>
      <c r="D10" s="4">
        <f t="shared" si="0"/>
        <v>25</v>
      </c>
      <c r="E10" s="10"/>
      <c r="F10" s="4">
        <f t="shared" si="0"/>
        <v>0</v>
      </c>
    </row>
    <row r="11" spans="1:14" ht="15" x14ac:dyDescent="0.3">
      <c r="A11" s="9"/>
      <c r="B11" s="4"/>
      <c r="C11" s="10"/>
      <c r="D11" s="4">
        <f t="shared" si="0"/>
        <v>10.000000000000009</v>
      </c>
      <c r="E11" s="10"/>
      <c r="F11" s="4">
        <f t="shared" si="0"/>
        <v>9.0909090909090828</v>
      </c>
    </row>
    <row r="12" spans="1:14" ht="15" x14ac:dyDescent="0.3">
      <c r="A12" s="9"/>
      <c r="B12" s="4"/>
      <c r="C12" s="10"/>
      <c r="D12" s="10"/>
      <c r="E12" s="10"/>
      <c r="F12" s="10"/>
    </row>
    <row r="13" spans="1:14" ht="15" x14ac:dyDescent="0.3">
      <c r="A13" s="8"/>
      <c r="B13" s="4"/>
      <c r="C13" s="4"/>
      <c r="D13" s="4"/>
      <c r="E13" s="10"/>
      <c r="F13" s="10"/>
    </row>
    <row r="15" spans="1:14" x14ac:dyDescent="0.3">
      <c r="A15" s="4" t="s">
        <v>23</v>
      </c>
      <c r="B15" s="4"/>
      <c r="C15" s="4" t="s">
        <v>24</v>
      </c>
      <c r="D15" s="4"/>
      <c r="E15" s="19"/>
      <c r="F15" s="19"/>
    </row>
    <row r="16" spans="1:14" ht="15.6" thickBot="1" x14ac:dyDescent="0.35">
      <c r="A16" s="2" t="s">
        <v>7</v>
      </c>
      <c r="B16" s="20">
        <f>B3*C3</f>
        <v>400</v>
      </c>
      <c r="C16" s="10">
        <f>B16/B$20</f>
        <v>0.4</v>
      </c>
      <c r="D16" s="10"/>
      <c r="E16" s="20"/>
      <c r="F16" s="10"/>
    </row>
    <row r="17" spans="1:11" ht="15.6" thickBot="1" x14ac:dyDescent="0.35">
      <c r="A17" s="2" t="s">
        <v>8</v>
      </c>
      <c r="B17" s="20">
        <f t="shared" ref="B17:B19" si="1">B4*C4</f>
        <v>300</v>
      </c>
      <c r="C17" s="10">
        <f t="shared" ref="C17:C19" si="2">B17/B$20</f>
        <v>0.3</v>
      </c>
      <c r="D17" s="10"/>
      <c r="E17" s="20"/>
      <c r="F17" s="10"/>
    </row>
    <row r="18" spans="1:11" ht="15.6" thickBot="1" x14ac:dyDescent="0.35">
      <c r="A18" s="2" t="s">
        <v>9</v>
      </c>
      <c r="B18" s="20">
        <f t="shared" si="1"/>
        <v>100</v>
      </c>
      <c r="C18" s="10">
        <f t="shared" si="2"/>
        <v>0.1</v>
      </c>
      <c r="D18" s="10"/>
      <c r="E18" s="20"/>
      <c r="F18" s="10"/>
    </row>
    <row r="19" spans="1:11" ht="15" x14ac:dyDescent="0.3">
      <c r="A19" s="5" t="s">
        <v>10</v>
      </c>
      <c r="B19" s="20">
        <f t="shared" si="1"/>
        <v>200</v>
      </c>
      <c r="C19" s="10">
        <f t="shared" si="2"/>
        <v>0.2</v>
      </c>
      <c r="D19" s="10"/>
      <c r="E19" s="20"/>
      <c r="F19" s="10"/>
    </row>
    <row r="20" spans="1:11" ht="15" x14ac:dyDescent="0.3">
      <c r="A20" s="11"/>
      <c r="B20" s="21">
        <f>SUM(B16:B19)</f>
        <v>1000</v>
      </c>
      <c r="C20" s="10"/>
      <c r="D20" s="10"/>
      <c r="E20" s="21"/>
      <c r="F20" s="10"/>
    </row>
    <row r="21" spans="1:11" ht="15" x14ac:dyDescent="0.3">
      <c r="A21" s="12"/>
      <c r="B21" s="10"/>
      <c r="C21" s="10"/>
      <c r="D21" s="10"/>
      <c r="E21" s="10"/>
      <c r="F21" s="10"/>
    </row>
    <row r="23" spans="1:11" x14ac:dyDescent="0.3">
      <c r="A23" s="4"/>
      <c r="B23" s="4" t="s">
        <v>28</v>
      </c>
      <c r="C23" s="4" t="s">
        <v>29</v>
      </c>
      <c r="D23" s="4" t="s">
        <v>30</v>
      </c>
    </row>
    <row r="24" spans="1:11" x14ac:dyDescent="0.3">
      <c r="A24" s="4" t="s">
        <v>25</v>
      </c>
      <c r="B24" s="4">
        <v>40</v>
      </c>
      <c r="C24" s="4">
        <v>42</v>
      </c>
      <c r="D24" s="10">
        <f>(C24-B24)/B24</f>
        <v>0.05</v>
      </c>
    </row>
    <row r="25" spans="1:11" x14ac:dyDescent="0.3">
      <c r="A25" s="4" t="s">
        <v>26</v>
      </c>
      <c r="B25" s="4">
        <v>5</v>
      </c>
      <c r="C25" s="4">
        <v>5.5</v>
      </c>
      <c r="D25" s="10">
        <f t="shared" ref="D25:D26" si="3">(C25-B25)/B25</f>
        <v>0.1</v>
      </c>
    </row>
    <row r="26" spans="1:11" x14ac:dyDescent="0.3">
      <c r="A26" s="4" t="s">
        <v>27</v>
      </c>
      <c r="B26" s="4">
        <v>2</v>
      </c>
      <c r="C26" s="4">
        <v>4</v>
      </c>
      <c r="D26" s="10">
        <f t="shared" si="3"/>
        <v>1</v>
      </c>
    </row>
    <row r="27" spans="1:11" x14ac:dyDescent="0.3">
      <c r="A27" s="24" t="s">
        <v>31</v>
      </c>
      <c r="B27" s="24"/>
      <c r="C27" s="24"/>
      <c r="D27" s="25">
        <f>AVERAGE(D24:D26)</f>
        <v>0.3833333333333333</v>
      </c>
    </row>
    <row r="28" spans="1:11" x14ac:dyDescent="0.3">
      <c r="A28" s="4"/>
      <c r="B28" s="4" t="s">
        <v>28</v>
      </c>
      <c r="C28" s="4" t="s">
        <v>32</v>
      </c>
      <c r="D28" s="4" t="s">
        <v>33</v>
      </c>
      <c r="E28" s="4" t="s">
        <v>24</v>
      </c>
      <c r="H28" s="4" t="s">
        <v>29</v>
      </c>
      <c r="I28" t="s">
        <v>32</v>
      </c>
      <c r="J28" t="s">
        <v>39</v>
      </c>
    </row>
    <row r="29" spans="1:11" x14ac:dyDescent="0.3">
      <c r="A29" s="4" t="s">
        <v>25</v>
      </c>
      <c r="B29" s="4">
        <v>40</v>
      </c>
      <c r="C29" s="4">
        <v>10</v>
      </c>
      <c r="D29" s="4">
        <f>C29*B29</f>
        <v>400</v>
      </c>
      <c r="E29" s="4">
        <f>D29/D$32</f>
        <v>0.4</v>
      </c>
      <c r="G29" s="4" t="s">
        <v>25</v>
      </c>
      <c r="H29" s="4">
        <v>42</v>
      </c>
      <c r="I29">
        <v>10</v>
      </c>
      <c r="J29">
        <f>I29*H29</f>
        <v>420</v>
      </c>
    </row>
    <row r="30" spans="1:11" x14ac:dyDescent="0.3">
      <c r="A30" s="4" t="s">
        <v>26</v>
      </c>
      <c r="B30" s="4">
        <v>5</v>
      </c>
      <c r="C30" s="4">
        <v>119</v>
      </c>
      <c r="D30" s="4">
        <f t="shared" ref="D30:D31" si="4">C30*B30</f>
        <v>595</v>
      </c>
      <c r="E30" s="4">
        <f t="shared" ref="E30:E31" si="5">D30/D$32</f>
        <v>0.59499999999999997</v>
      </c>
      <c r="G30" s="4" t="s">
        <v>26</v>
      </c>
      <c r="H30" s="4">
        <v>5.5</v>
      </c>
      <c r="I30">
        <v>119</v>
      </c>
      <c r="J30">
        <f t="shared" ref="J30:J31" si="6">I30*H30</f>
        <v>654.5</v>
      </c>
    </row>
    <row r="31" spans="1:11" x14ac:dyDescent="0.3">
      <c r="A31" s="4" t="s">
        <v>27</v>
      </c>
      <c r="B31" s="4">
        <v>2</v>
      </c>
      <c r="C31" s="4">
        <v>2.5</v>
      </c>
      <c r="D31" s="4">
        <f t="shared" si="4"/>
        <v>5</v>
      </c>
      <c r="E31" s="4">
        <f t="shared" si="5"/>
        <v>5.0000000000000001E-3</v>
      </c>
      <c r="G31" s="4" t="s">
        <v>27</v>
      </c>
      <c r="H31" s="4">
        <v>4</v>
      </c>
      <c r="I31">
        <v>2.5</v>
      </c>
      <c r="J31">
        <f t="shared" si="6"/>
        <v>10</v>
      </c>
    </row>
    <row r="32" spans="1:11" x14ac:dyDescent="0.3">
      <c r="A32" s="26" t="s">
        <v>36</v>
      </c>
      <c r="B32" s="4"/>
      <c r="C32" s="4"/>
      <c r="D32" s="4">
        <f>SUM(D29:D31)</f>
        <v>1000</v>
      </c>
      <c r="E32" s="4"/>
      <c r="G32" s="22" t="s">
        <v>34</v>
      </c>
      <c r="J32">
        <f>SUM(J29:J31)</f>
        <v>1084.5</v>
      </c>
      <c r="K32" s="23">
        <f>J32/D32-1</f>
        <v>8.450000000000002E-2</v>
      </c>
    </row>
    <row r="34" spans="1:4" x14ac:dyDescent="0.3">
      <c r="A34" s="4"/>
      <c r="B34" s="4" t="s">
        <v>30</v>
      </c>
      <c r="C34" s="4" t="s">
        <v>24</v>
      </c>
      <c r="D34" s="4" t="s">
        <v>35</v>
      </c>
    </row>
    <row r="35" spans="1:4" x14ac:dyDescent="0.3">
      <c r="A35" s="4" t="s">
        <v>25</v>
      </c>
      <c r="B35" s="10">
        <v>0.05</v>
      </c>
      <c r="C35" s="29">
        <v>0.4</v>
      </c>
      <c r="D35" s="7">
        <f>C35*B35</f>
        <v>2.0000000000000004E-2</v>
      </c>
    </row>
    <row r="36" spans="1:4" x14ac:dyDescent="0.3">
      <c r="A36" s="4" t="s">
        <v>26</v>
      </c>
      <c r="B36" s="10">
        <v>0.1</v>
      </c>
      <c r="C36" s="29">
        <v>0.59499999999999997</v>
      </c>
      <c r="D36" s="7">
        <f t="shared" ref="D36:D37" si="7">C36*B36</f>
        <v>5.9499999999999997E-2</v>
      </c>
    </row>
    <row r="37" spans="1:4" x14ac:dyDescent="0.3">
      <c r="A37" s="4" t="s">
        <v>27</v>
      </c>
      <c r="B37" s="10">
        <v>1</v>
      </c>
      <c r="C37" s="29">
        <v>5.0000000000000001E-3</v>
      </c>
      <c r="D37" s="7">
        <f t="shared" si="7"/>
        <v>5.0000000000000001E-3</v>
      </c>
    </row>
    <row r="38" spans="1:4" x14ac:dyDescent="0.3">
      <c r="A38" s="4"/>
      <c r="B38" s="10"/>
      <c r="C38" s="10"/>
      <c r="D38" s="7">
        <f>SUM(D35:D37)</f>
        <v>8.4500000000000006E-2</v>
      </c>
    </row>
  </sheetData>
  <mergeCells count="5">
    <mergeCell ref="B1:C1"/>
    <mergeCell ref="D1:E1"/>
    <mergeCell ref="F1:G1"/>
    <mergeCell ref="E7:F7"/>
    <mergeCell ref="E15:F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160" zoomScaleNormal="160" workbookViewId="0">
      <selection activeCell="B18" sqref="B18"/>
    </sheetView>
  </sheetViews>
  <sheetFormatPr defaultRowHeight="14.4" x14ac:dyDescent="0.3"/>
  <cols>
    <col min="2" max="2" width="16.33203125" customWidth="1"/>
    <col min="3" max="6" width="17.6640625" customWidth="1"/>
    <col min="8" max="8" width="14" customWidth="1"/>
    <col min="9" max="9" width="15" customWidth="1"/>
    <col min="10" max="10" width="9.88671875" bestFit="1" customWidth="1"/>
    <col min="11" max="11" width="9.6640625" bestFit="1" customWidth="1"/>
    <col min="14" max="14" width="19.6640625" customWidth="1"/>
  </cols>
  <sheetData>
    <row r="1" spans="1:19" x14ac:dyDescent="0.3">
      <c r="A1" t="s">
        <v>0</v>
      </c>
      <c r="B1" t="s">
        <v>11</v>
      </c>
      <c r="C1" t="s">
        <v>47</v>
      </c>
      <c r="D1" t="s">
        <v>48</v>
      </c>
      <c r="E1" t="s">
        <v>49</v>
      </c>
      <c r="F1" t="s">
        <v>50</v>
      </c>
      <c r="G1" t="s">
        <v>12</v>
      </c>
      <c r="H1" t="s">
        <v>43</v>
      </c>
      <c r="I1" t="s">
        <v>44</v>
      </c>
      <c r="J1" t="s">
        <v>45</v>
      </c>
      <c r="K1" t="s">
        <v>46</v>
      </c>
    </row>
    <row r="2" spans="1:19" x14ac:dyDescent="0.3">
      <c r="A2">
        <v>1995</v>
      </c>
      <c r="B2" s="13">
        <v>100</v>
      </c>
      <c r="C2" s="16">
        <f>B2*H$25/H2</f>
        <v>409.96881650890339</v>
      </c>
      <c r="D2" s="16"/>
      <c r="E2" s="16"/>
      <c r="F2" s="32">
        <v>100</v>
      </c>
      <c r="G2" s="14">
        <v>22.408161659091402</v>
      </c>
      <c r="H2">
        <v>100</v>
      </c>
      <c r="I2">
        <f t="shared" ref="I2:I15" si="0">+H2*I$17/H$17</f>
        <v>38.932191032857851</v>
      </c>
      <c r="J2" s="16"/>
    </row>
    <row r="3" spans="1:19" x14ac:dyDescent="0.3">
      <c r="A3">
        <v>1996</v>
      </c>
      <c r="B3" s="13">
        <v>112</v>
      </c>
      <c r="C3" s="16">
        <f>B3*H$25/H3</f>
        <v>419.08025045674839</v>
      </c>
      <c r="D3" s="23">
        <f>(B3-B2)/B2</f>
        <v>0.12</v>
      </c>
      <c r="E3" s="23">
        <f>(C3-C2)/C2</f>
        <v>2.2224699979460819E-2</v>
      </c>
      <c r="F3" s="33">
        <f>F2*(1+E3)</f>
        <v>102.22246999794609</v>
      </c>
      <c r="G3" s="14">
        <v>9.5649518175899804</v>
      </c>
      <c r="H3">
        <f>H2*(1+G3/100)</f>
        <v>109.56495181758999</v>
      </c>
      <c r="I3">
        <f t="shared" si="0"/>
        <v>42.656036346682789</v>
      </c>
      <c r="J3" s="23">
        <f>(H3-H2)/H2</f>
        <v>9.5649518175899853E-2</v>
      </c>
      <c r="K3" s="23">
        <f>(I3-I2)/I2</f>
        <v>9.5649518175899756E-2</v>
      </c>
    </row>
    <row r="4" spans="1:19" x14ac:dyDescent="0.3">
      <c r="A4">
        <v>1997</v>
      </c>
      <c r="B4" s="13">
        <v>120</v>
      </c>
      <c r="C4" s="16">
        <f t="shared" ref="C4:C25" si="1">B4*H$25/H4</f>
        <v>426.72127537738766</v>
      </c>
      <c r="D4" s="23">
        <f t="shared" ref="D4:D25" si="2">(B4-B3)/B3</f>
        <v>7.1428571428571425E-2</v>
      </c>
      <c r="E4" s="23">
        <f t="shared" ref="E4:E25" si="3">(C4-C3)/C3</f>
        <v>1.8232844216141051E-2</v>
      </c>
      <c r="F4" s="33">
        <f t="shared" ref="F4:F25" si="4">F3*(1+E4)</f>
        <v>104.08627636880779</v>
      </c>
      <c r="G4" s="14">
        <v>5.2243185352542501</v>
      </c>
      <c r="H4">
        <f t="shared" ref="H4:H25" si="5">H3*(1+G4/100)</f>
        <v>115.28897390353872</v>
      </c>
      <c r="I4">
        <f t="shared" si="0"/>
        <v>44.884523559947326</v>
      </c>
      <c r="J4" s="23">
        <f t="shared" ref="J4:J25" si="6">(H4-H3)/H3</f>
        <v>5.2243185352542409E-2</v>
      </c>
      <c r="K4" s="23">
        <f t="shared" ref="K4:K25" si="7">(I4-I3)/I3</f>
        <v>5.2243185352542437E-2</v>
      </c>
    </row>
    <row r="5" spans="1:19" x14ac:dyDescent="0.3">
      <c r="A5">
        <v>1998</v>
      </c>
      <c r="B5" s="13">
        <v>130</v>
      </c>
      <c r="C5" s="16">
        <f t="shared" si="1"/>
        <v>454.75528098637699</v>
      </c>
      <c r="D5" s="23">
        <f t="shared" si="2"/>
        <v>8.3333333333333329E-2</v>
      </c>
      <c r="E5" s="23">
        <f t="shared" si="3"/>
        <v>6.5696292232432896E-2</v>
      </c>
      <c r="F5" s="33">
        <f t="shared" si="4"/>
        <v>110.92435879851875</v>
      </c>
      <c r="G5" s="14">
        <v>1.65497817994227</v>
      </c>
      <c r="H5">
        <f t="shared" si="5"/>
        <v>117.19698126552161</v>
      </c>
      <c r="I5">
        <f t="shared" si="0"/>
        <v>45.627352631035492</v>
      </c>
      <c r="J5" s="23">
        <f t="shared" si="6"/>
        <v>1.6549781799422639E-2</v>
      </c>
      <c r="K5" s="23">
        <f t="shared" si="7"/>
        <v>1.6549781799422503E-2</v>
      </c>
    </row>
    <row r="6" spans="1:19" x14ac:dyDescent="0.3">
      <c r="A6">
        <v>1999</v>
      </c>
      <c r="B6" s="13">
        <v>136</v>
      </c>
      <c r="C6" s="16">
        <f t="shared" si="1"/>
        <v>436.70360626493641</v>
      </c>
      <c r="D6" s="23">
        <f t="shared" si="2"/>
        <v>4.6153846153846156E-2</v>
      </c>
      <c r="E6" s="23">
        <f t="shared" si="3"/>
        <v>-3.9695360287594655E-2</v>
      </c>
      <c r="F6" s="33">
        <f t="shared" si="4"/>
        <v>106.52117641134113</v>
      </c>
      <c r="G6" s="14">
        <v>8.9397887806885095</v>
      </c>
      <c r="H6">
        <f t="shared" si="5"/>
        <v>127.67414384800233</v>
      </c>
      <c r="I6">
        <f t="shared" si="0"/>
        <v>49.706341582469996</v>
      </c>
      <c r="J6" s="23">
        <f t="shared" si="6"/>
        <v>8.9397887806885096E-2</v>
      </c>
      <c r="K6" s="23">
        <f t="shared" si="7"/>
        <v>8.939788780688529E-2</v>
      </c>
      <c r="M6" t="s">
        <v>0</v>
      </c>
      <c r="N6" t="s">
        <v>15</v>
      </c>
      <c r="O6" t="s">
        <v>41</v>
      </c>
      <c r="Q6" t="s">
        <v>42</v>
      </c>
    </row>
    <row r="7" spans="1:19" x14ac:dyDescent="0.3">
      <c r="A7">
        <v>2000</v>
      </c>
      <c r="B7" s="13">
        <v>151</v>
      </c>
      <c r="C7" s="16">
        <f t="shared" si="1"/>
        <v>457.53366906030891</v>
      </c>
      <c r="D7" s="23">
        <f t="shared" si="2"/>
        <v>0.11029411764705882</v>
      </c>
      <c r="E7" s="23">
        <f t="shared" si="3"/>
        <v>4.7698398860336992E-2</v>
      </c>
      <c r="F7" s="33">
        <f t="shared" si="4"/>
        <v>111.6020659708816</v>
      </c>
      <c r="G7" s="14">
        <v>5.9745933423981601</v>
      </c>
      <c r="H7">
        <f t="shared" si="5"/>
        <v>135.30215474630893</v>
      </c>
      <c r="I7">
        <f t="shared" si="0"/>
        <v>52.676093357405939</v>
      </c>
      <c r="J7" s="23">
        <f t="shared" si="6"/>
        <v>5.9745933423981608E-2</v>
      </c>
      <c r="K7" s="23">
        <f t="shared" si="7"/>
        <v>5.9745933423981656E-2</v>
      </c>
      <c r="M7">
        <v>0</v>
      </c>
      <c r="N7">
        <v>100</v>
      </c>
    </row>
    <row r="8" spans="1:19" x14ac:dyDescent="0.3">
      <c r="A8">
        <v>2001</v>
      </c>
      <c r="B8" s="13">
        <v>180</v>
      </c>
      <c r="C8" s="16">
        <f t="shared" si="1"/>
        <v>506.53568036674</v>
      </c>
      <c r="D8" s="23">
        <f t="shared" si="2"/>
        <v>0.19205298013245034</v>
      </c>
      <c r="E8" s="23">
        <f t="shared" si="3"/>
        <v>0.1071003395380111</v>
      </c>
      <c r="F8" s="33">
        <f t="shared" si="4"/>
        <v>123.55468512950652</v>
      </c>
      <c r="G8" s="14">
        <v>7.6734364140733202</v>
      </c>
      <c r="H8">
        <f t="shared" si="5"/>
        <v>145.68447955763804</v>
      </c>
      <c r="I8">
        <f t="shared" si="0"/>
        <v>56.718159886604383</v>
      </c>
      <c r="J8" s="23">
        <f t="shared" si="6"/>
        <v>7.6734364140733285E-2</v>
      </c>
      <c r="K8" s="23">
        <f t="shared" si="7"/>
        <v>7.6734364140733174E-2</v>
      </c>
      <c r="M8">
        <v>1</v>
      </c>
      <c r="N8">
        <v>120</v>
      </c>
      <c r="O8" s="23">
        <f>(N8-N7)/N7</f>
        <v>0.2</v>
      </c>
      <c r="Q8" s="23">
        <f>(N8-N$7)/N$7</f>
        <v>0.2</v>
      </c>
    </row>
    <row r="9" spans="1:19" x14ac:dyDescent="0.3">
      <c r="A9">
        <v>2002</v>
      </c>
      <c r="B9" s="13">
        <v>200</v>
      </c>
      <c r="C9" s="16">
        <f t="shared" si="1"/>
        <v>500.14756548733004</v>
      </c>
      <c r="D9" s="23">
        <f t="shared" si="2"/>
        <v>0.1111111111111111</v>
      </c>
      <c r="E9" s="23">
        <f t="shared" si="3"/>
        <v>-1.2611381837474621E-2</v>
      </c>
      <c r="F9" s="33">
        <f t="shared" si="4"/>
        <v>121.99648981752938</v>
      </c>
      <c r="G9" s="14">
        <v>12.530273356687699</v>
      </c>
      <c r="H9">
        <f t="shared" si="5"/>
        <v>163.93914308447791</v>
      </c>
      <c r="I9">
        <f t="shared" si="0"/>
        <v>63.825100363279105</v>
      </c>
      <c r="J9" s="23">
        <f t="shared" si="6"/>
        <v>0.12530273356687704</v>
      </c>
      <c r="K9" s="23">
        <f t="shared" si="7"/>
        <v>0.12530273356687704</v>
      </c>
      <c r="M9">
        <v>2</v>
      </c>
      <c r="N9">
        <v>156</v>
      </c>
      <c r="O9" s="23">
        <f>(N9-N8)/N8</f>
        <v>0.3</v>
      </c>
      <c r="Q9" s="23">
        <f t="shared" ref="Q9:Q13" si="8">(N9-N$7)/N$7</f>
        <v>0.56000000000000005</v>
      </c>
    </row>
    <row r="10" spans="1:19" x14ac:dyDescent="0.3">
      <c r="A10">
        <v>2003</v>
      </c>
      <c r="B10" s="13">
        <v>240</v>
      </c>
      <c r="C10" s="16">
        <f t="shared" si="1"/>
        <v>549.10728523370608</v>
      </c>
      <c r="D10" s="23">
        <f t="shared" si="2"/>
        <v>0.2</v>
      </c>
      <c r="E10" s="23">
        <f t="shared" si="3"/>
        <v>9.7890548959627607E-2</v>
      </c>
      <c r="F10" s="33">
        <f t="shared" si="4"/>
        <v>133.93879317691494</v>
      </c>
      <c r="G10" s="14">
        <v>9.3005128004000301</v>
      </c>
      <c r="H10">
        <f t="shared" si="5"/>
        <v>179.18632407191589</v>
      </c>
      <c r="I10">
        <f t="shared" si="0"/>
        <v>69.76116199243404</v>
      </c>
      <c r="J10" s="23">
        <f t="shared" si="6"/>
        <v>9.3005128004000279E-2</v>
      </c>
      <c r="K10" s="23">
        <f t="shared" si="7"/>
        <v>9.3005128004000237E-2</v>
      </c>
      <c r="M10">
        <v>3</v>
      </c>
      <c r="N10">
        <v>180</v>
      </c>
      <c r="O10" s="23">
        <f t="shared" ref="O10:O13" si="9">(N10-N9)/N9</f>
        <v>0.15384615384615385</v>
      </c>
      <c r="Q10" s="23">
        <f t="shared" si="8"/>
        <v>0.8</v>
      </c>
    </row>
    <row r="11" spans="1:19" x14ac:dyDescent="0.3">
      <c r="A11">
        <v>2004</v>
      </c>
      <c r="B11" s="13">
        <v>260</v>
      </c>
      <c r="C11" s="16">
        <f t="shared" si="1"/>
        <v>552.8522424543836</v>
      </c>
      <c r="D11" s="23">
        <f t="shared" si="2"/>
        <v>8.3333333333333329E-2</v>
      </c>
      <c r="E11" s="23">
        <f t="shared" si="3"/>
        <v>6.8200829262056234E-3</v>
      </c>
      <c r="F11" s="33">
        <f t="shared" si="4"/>
        <v>134.85226685341743</v>
      </c>
      <c r="G11" s="14">
        <v>7.5994958488264199</v>
      </c>
      <c r="H11">
        <f t="shared" si="5"/>
        <v>192.80358133142579</v>
      </c>
      <c r="I11">
        <f t="shared" si="0"/>
        <v>75.062658602142136</v>
      </c>
      <c r="J11" s="23">
        <f t="shared" si="6"/>
        <v>7.5994958488264167E-2</v>
      </c>
      <c r="K11" s="23">
        <f t="shared" si="7"/>
        <v>7.5994958488264153E-2</v>
      </c>
      <c r="M11">
        <v>4</v>
      </c>
      <c r="N11">
        <v>200</v>
      </c>
      <c r="O11" s="23">
        <f t="shared" si="9"/>
        <v>0.1111111111111111</v>
      </c>
      <c r="Q11" s="23">
        <f t="shared" si="8"/>
        <v>1</v>
      </c>
    </row>
    <row r="12" spans="1:19" x14ac:dyDescent="0.3">
      <c r="A12">
        <v>2005</v>
      </c>
      <c r="B12" s="13">
        <v>300</v>
      </c>
      <c r="C12" s="16">
        <f t="shared" si="1"/>
        <v>603.5680767116113</v>
      </c>
      <c r="D12" s="23">
        <f t="shared" si="2"/>
        <v>0.15384615384615385</v>
      </c>
      <c r="E12" s="23">
        <f t="shared" si="3"/>
        <v>9.1734880249513165E-2</v>
      </c>
      <c r="F12" s="33">
        <f t="shared" si="4"/>
        <v>147.22292340459109</v>
      </c>
      <c r="G12" s="14">
        <v>5.6892268187350901</v>
      </c>
      <c r="H12">
        <f t="shared" si="5"/>
        <v>203.772614388015</v>
      </c>
      <c r="I12">
        <f t="shared" si="0"/>
        <v>79.33314350619078</v>
      </c>
      <c r="J12" s="23">
        <f t="shared" si="6"/>
        <v>5.6892268187350971E-2</v>
      </c>
      <c r="K12" s="23">
        <f t="shared" si="7"/>
        <v>5.6892268187351047E-2</v>
      </c>
      <c r="M12">
        <v>5</v>
      </c>
      <c r="N12">
        <v>210</v>
      </c>
      <c r="O12" s="23">
        <f t="shared" si="9"/>
        <v>0.05</v>
      </c>
      <c r="Q12" s="23">
        <f t="shared" si="8"/>
        <v>1.1000000000000001</v>
      </c>
    </row>
    <row r="13" spans="1:19" x14ac:dyDescent="0.3">
      <c r="A13">
        <v>2006</v>
      </c>
      <c r="B13" s="13">
        <v>350</v>
      </c>
      <c r="C13" s="16">
        <f t="shared" si="1"/>
        <v>682.71514960595619</v>
      </c>
      <c r="D13" s="23">
        <f t="shared" si="2"/>
        <v>0.16666666666666666</v>
      </c>
      <c r="E13" s="23">
        <f t="shared" si="3"/>
        <v>0.13113197325736276</v>
      </c>
      <c r="F13" s="33">
        <f t="shared" si="4"/>
        <v>166.52855585935271</v>
      </c>
      <c r="G13" s="14">
        <v>3.14151613157687</v>
      </c>
      <c r="H13">
        <f t="shared" si="5"/>
        <v>210.17416394075042</v>
      </c>
      <c r="I13">
        <f t="shared" si="0"/>
        <v>81.825407007124781</v>
      </c>
      <c r="J13" s="23">
        <f t="shared" si="6"/>
        <v>3.1415161315768679E-2</v>
      </c>
      <c r="K13" s="23">
        <f t="shared" si="7"/>
        <v>3.1415161315768575E-2</v>
      </c>
      <c r="M13">
        <v>6</v>
      </c>
      <c r="N13">
        <v>215</v>
      </c>
      <c r="O13" s="23">
        <f t="shared" si="9"/>
        <v>2.3809523809523808E-2</v>
      </c>
      <c r="Q13" s="23">
        <f t="shared" si="8"/>
        <v>1.1499999999999999</v>
      </c>
    </row>
    <row r="14" spans="1:19" x14ac:dyDescent="0.3">
      <c r="A14">
        <v>2007</v>
      </c>
      <c r="B14" s="13">
        <v>380</v>
      </c>
      <c r="C14" s="16">
        <f t="shared" si="1"/>
        <v>709.60195859838404</v>
      </c>
      <c r="D14" s="23">
        <f t="shared" si="2"/>
        <v>8.5714285714285715E-2</v>
      </c>
      <c r="E14" s="23">
        <f t="shared" si="3"/>
        <v>3.9382177190510806E-2</v>
      </c>
      <c r="F14" s="33">
        <f t="shared" si="4"/>
        <v>173.08681295348561</v>
      </c>
      <c r="G14" s="14">
        <v>4.4576585533737196</v>
      </c>
      <c r="H14">
        <f t="shared" si="5"/>
        <v>219.54301053663698</v>
      </c>
      <c r="I14">
        <f t="shared" si="0"/>
        <v>85.472904261410747</v>
      </c>
      <c r="J14" s="23">
        <f t="shared" si="6"/>
        <v>4.4576585533737202E-2</v>
      </c>
      <c r="K14" s="23">
        <f t="shared" si="7"/>
        <v>4.4576585533737313E-2</v>
      </c>
    </row>
    <row r="15" spans="1:19" x14ac:dyDescent="0.3">
      <c r="A15">
        <v>2008</v>
      </c>
      <c r="B15" s="13">
        <v>415</v>
      </c>
      <c r="C15" s="16">
        <f t="shared" si="1"/>
        <v>731.76590894278445</v>
      </c>
      <c r="D15" s="23">
        <f t="shared" si="2"/>
        <v>9.2105263157894732E-2</v>
      </c>
      <c r="E15" s="23">
        <f t="shared" si="3"/>
        <v>3.1234342120727735E-2</v>
      </c>
      <c r="F15" s="33">
        <f t="shared" si="4"/>
        <v>178.49306568586118</v>
      </c>
      <c r="G15" s="14">
        <v>5.90272439065465</v>
      </c>
      <c r="H15">
        <f t="shared" si="5"/>
        <v>232.50202936756057</v>
      </c>
      <c r="I15">
        <f t="shared" si="0"/>
        <v>90.518134228649942</v>
      </c>
      <c r="J15" s="23">
        <f t="shared" si="6"/>
        <v>5.9027243906546512E-2</v>
      </c>
      <c r="K15" s="23">
        <f t="shared" si="7"/>
        <v>5.9027243906546553E-2</v>
      </c>
    </row>
    <row r="16" spans="1:19" x14ac:dyDescent="0.3">
      <c r="A16">
        <v>2009</v>
      </c>
      <c r="B16" s="13">
        <v>465</v>
      </c>
      <c r="C16" s="16">
        <f t="shared" si="1"/>
        <v>786.03921593942846</v>
      </c>
      <c r="D16" s="23">
        <f t="shared" si="2"/>
        <v>0.12048192771084337</v>
      </c>
      <c r="E16" s="23">
        <f t="shared" si="3"/>
        <v>7.4167580551894152E-2</v>
      </c>
      <c r="F16" s="33">
        <f t="shared" si="4"/>
        <v>191.73146451307184</v>
      </c>
      <c r="G16" s="14">
        <v>4.31165006256784</v>
      </c>
      <c r="H16">
        <f t="shared" si="5"/>
        <v>242.52670326225848</v>
      </c>
      <c r="I16">
        <f>+H16*I$17/H$17</f>
        <v>94.420959419754766</v>
      </c>
      <c r="J16" s="23">
        <f t="shared" si="6"/>
        <v>4.3116500625678351E-2</v>
      </c>
      <c r="K16" s="23">
        <f t="shared" si="7"/>
        <v>4.3116500625678372E-2</v>
      </c>
      <c r="L16" s="4"/>
      <c r="M16" s="4" t="s">
        <v>37</v>
      </c>
      <c r="N16" s="4" t="s">
        <v>38</v>
      </c>
      <c r="P16" t="s">
        <v>40</v>
      </c>
      <c r="S16" t="s">
        <v>41</v>
      </c>
    </row>
    <row r="17" spans="1:18" x14ac:dyDescent="0.3">
      <c r="A17">
        <v>2010</v>
      </c>
      <c r="B17" s="13">
        <v>510</v>
      </c>
      <c r="C17" s="16">
        <f t="shared" si="1"/>
        <v>814.01019837380295</v>
      </c>
      <c r="D17" s="23">
        <f t="shared" si="2"/>
        <v>9.6774193548387094E-2</v>
      </c>
      <c r="E17" s="23">
        <f t="shared" si="3"/>
        <v>3.5584716216665091E-2</v>
      </c>
      <c r="F17" s="33">
        <f t="shared" si="4"/>
        <v>198.55417426757512</v>
      </c>
      <c r="G17" s="14">
        <v>5.9086887217945296</v>
      </c>
      <c r="H17" s="31">
        <f t="shared" si="5"/>
        <v>256.85685122525564</v>
      </c>
      <c r="I17" s="31">
        <v>100</v>
      </c>
      <c r="J17" s="23">
        <f t="shared" si="6"/>
        <v>5.9086887217945326E-2</v>
      </c>
      <c r="K17" s="23">
        <f t="shared" si="7"/>
        <v>5.9086887217945243E-2</v>
      </c>
      <c r="L17" s="4">
        <v>2010</v>
      </c>
      <c r="M17" s="27">
        <v>5.9086887217945296</v>
      </c>
      <c r="N17" s="28">
        <v>100</v>
      </c>
    </row>
    <row r="18" spans="1:18" x14ac:dyDescent="0.3">
      <c r="A18">
        <v>2011</v>
      </c>
      <c r="B18" s="13">
        <v>545</v>
      </c>
      <c r="C18" s="16">
        <f t="shared" si="1"/>
        <v>816.75705125804882</v>
      </c>
      <c r="D18" s="23">
        <f t="shared" si="2"/>
        <v>6.8627450980392163E-2</v>
      </c>
      <c r="E18" s="23">
        <f t="shared" si="3"/>
        <v>3.3744698650378349E-3</v>
      </c>
      <c r="F18" s="33">
        <f t="shared" si="4"/>
        <v>199.22418934521852</v>
      </c>
      <c r="G18" s="14">
        <v>6.5033527436801704</v>
      </c>
      <c r="H18">
        <f t="shared" si="5"/>
        <v>273.56115830674378</v>
      </c>
      <c r="I18">
        <f>H18*I$17/H$17</f>
        <v>106.50335274368017</v>
      </c>
      <c r="J18" s="23">
        <f t="shared" si="6"/>
        <v>6.5033527436801644E-2</v>
      </c>
      <c r="K18" s="23">
        <f t="shared" si="7"/>
        <v>6.5033527436801672E-2</v>
      </c>
      <c r="L18" s="4">
        <v>2011</v>
      </c>
      <c r="M18" s="27">
        <v>6.5033527436801704</v>
      </c>
      <c r="N18" s="28">
        <f>+N17*(M18/100+1)</f>
        <v>106.50335274368017</v>
      </c>
      <c r="P18" s="30">
        <f>M18-M17</f>
        <v>0.59466402188564071</v>
      </c>
      <c r="R18" s="23">
        <f>(M18-M17)/M17</f>
        <v>0.1006422998206335</v>
      </c>
    </row>
    <row r="19" spans="1:18" x14ac:dyDescent="0.3">
      <c r="A19">
        <v>2012</v>
      </c>
      <c r="B19" s="13">
        <v>622</v>
      </c>
      <c r="C19" s="16">
        <f t="shared" si="1"/>
        <v>880.72983836420417</v>
      </c>
      <c r="D19" s="23">
        <f t="shared" si="2"/>
        <v>0.14128440366972478</v>
      </c>
      <c r="E19" s="23">
        <f t="shared" si="3"/>
        <v>7.8325356368357316E-2</v>
      </c>
      <c r="F19" s="33">
        <f t="shared" si="4"/>
        <v>214.82849497287984</v>
      </c>
      <c r="G19" s="14">
        <v>5.8385947181474496</v>
      </c>
      <c r="H19">
        <f t="shared" si="5"/>
        <v>289.5332856465443</v>
      </c>
      <c r="I19">
        <f t="shared" ref="I19:I25" si="10">H19*I$17/H$17</f>
        <v>112.72165187162263</v>
      </c>
      <c r="J19" s="23">
        <f t="shared" si="6"/>
        <v>5.8385947181474489E-2</v>
      </c>
      <c r="K19" s="23">
        <f t="shared" si="7"/>
        <v>5.838594718147451E-2</v>
      </c>
      <c r="L19" s="4">
        <v>2012</v>
      </c>
      <c r="M19" s="27">
        <v>5.8385947181474496</v>
      </c>
      <c r="N19" s="28">
        <f t="shared" ref="N19:N23" si="11">+N18*(M19/100+1)</f>
        <v>112.72165187162263</v>
      </c>
      <c r="P19" s="30">
        <f t="shared" ref="P19:P23" si="12">M19-M18</f>
        <v>-0.66475802553272079</v>
      </c>
      <c r="R19" s="23">
        <f t="shared" ref="R19:R23" si="13">(M19-M18)/M18</f>
        <v>-0.10221774086892634</v>
      </c>
    </row>
    <row r="20" spans="1:18" x14ac:dyDescent="0.3">
      <c r="A20">
        <v>2013</v>
      </c>
      <c r="B20" s="13">
        <v>678</v>
      </c>
      <c r="C20" s="16">
        <f t="shared" si="1"/>
        <v>906.44665477644958</v>
      </c>
      <c r="D20" s="23">
        <f t="shared" si="2"/>
        <v>9.0032154340836015E-2</v>
      </c>
      <c r="E20" s="23">
        <f t="shared" si="3"/>
        <v>2.9199438116017197E-2</v>
      </c>
      <c r="F20" s="33">
        <f t="shared" si="4"/>
        <v>221.10136631739755</v>
      </c>
      <c r="G20" s="14">
        <v>5.9106829999999997</v>
      </c>
      <c r="H20">
        <f t="shared" si="5"/>
        <v>306.64668034059599</v>
      </c>
      <c r="I20">
        <f t="shared" si="10"/>
        <v>119.38427138611779</v>
      </c>
      <c r="J20" s="23">
        <f t="shared" si="6"/>
        <v>5.9106829999999853E-2</v>
      </c>
      <c r="K20" s="23">
        <f t="shared" si="7"/>
        <v>5.9106829999999839E-2</v>
      </c>
      <c r="L20" s="4">
        <v>2013</v>
      </c>
      <c r="M20" s="27">
        <v>5.9106829999999997</v>
      </c>
      <c r="N20" s="28">
        <f t="shared" si="11"/>
        <v>119.3842713861178</v>
      </c>
      <c r="P20" s="30">
        <f t="shared" si="12"/>
        <v>7.2088281852550118E-2</v>
      </c>
      <c r="R20" s="23">
        <f t="shared" si="13"/>
        <v>1.2346854908165863E-2</v>
      </c>
    </row>
    <row r="21" spans="1:18" x14ac:dyDescent="0.3">
      <c r="A21">
        <v>2014</v>
      </c>
      <c r="B21" s="13">
        <v>724</v>
      </c>
      <c r="C21" s="16">
        <f t="shared" si="1"/>
        <v>909.65979935018811</v>
      </c>
      <c r="D21" s="23">
        <f t="shared" si="2"/>
        <v>6.7846607669616518E-2</v>
      </c>
      <c r="E21" s="23">
        <f t="shared" si="3"/>
        <v>3.5447696307412228E-3</v>
      </c>
      <c r="F21" s="33">
        <f t="shared" si="4"/>
        <v>221.88511972603482</v>
      </c>
      <c r="G21" s="14">
        <v>6.4074707960000001</v>
      </c>
      <c r="H21">
        <f t="shared" si="5"/>
        <v>326.29497683032315</v>
      </c>
      <c r="I21">
        <f t="shared" si="10"/>
        <v>127.03378371020067</v>
      </c>
      <c r="J21" s="23">
        <f t="shared" si="6"/>
        <v>6.4074707959999991E-2</v>
      </c>
      <c r="K21" s="23">
        <f t="shared" si="7"/>
        <v>6.4074707959999963E-2</v>
      </c>
      <c r="L21" s="4">
        <v>2014</v>
      </c>
      <c r="M21" s="27">
        <v>6.4074707960000001</v>
      </c>
      <c r="N21" s="28">
        <f t="shared" si="11"/>
        <v>127.03378371020068</v>
      </c>
      <c r="P21" s="30">
        <f t="shared" si="12"/>
        <v>0.49678779600000045</v>
      </c>
      <c r="R21" s="23">
        <f t="shared" si="13"/>
        <v>8.4049135438324207E-2</v>
      </c>
    </row>
    <row r="22" spans="1:18" x14ac:dyDescent="0.3">
      <c r="A22">
        <v>2015</v>
      </c>
      <c r="B22" s="13">
        <v>788</v>
      </c>
      <c r="C22" s="16">
        <f t="shared" si="1"/>
        <v>894.59169234248884</v>
      </c>
      <c r="D22" s="23">
        <f t="shared" si="2"/>
        <v>8.8397790055248615E-2</v>
      </c>
      <c r="E22" s="23">
        <f t="shared" si="3"/>
        <v>-1.6564551954987031E-2</v>
      </c>
      <c r="F22" s="33">
        <f t="shared" si="4"/>
        <v>218.20969213229438</v>
      </c>
      <c r="G22" s="14">
        <v>10.673028130000001</v>
      </c>
      <c r="H22">
        <f t="shared" si="5"/>
        <v>361.12053149420052</v>
      </c>
      <c r="I22">
        <f t="shared" si="10"/>
        <v>140.59213518019374</v>
      </c>
      <c r="J22" s="23">
        <f t="shared" si="6"/>
        <v>0.10673028129999999</v>
      </c>
      <c r="K22" s="23">
        <f t="shared" si="7"/>
        <v>0.10673028129999997</v>
      </c>
      <c r="L22" s="4">
        <v>2015</v>
      </c>
      <c r="M22" s="27">
        <v>10.673028130000001</v>
      </c>
      <c r="N22" s="28">
        <f t="shared" si="11"/>
        <v>140.59213518019374</v>
      </c>
      <c r="P22" s="30">
        <f t="shared" si="12"/>
        <v>4.2655573340000004</v>
      </c>
      <c r="R22" s="23">
        <f t="shared" si="13"/>
        <v>0.66571623497103805</v>
      </c>
    </row>
    <row r="23" spans="1:18" x14ac:dyDescent="0.3">
      <c r="A23">
        <v>2016</v>
      </c>
      <c r="B23" s="13">
        <v>880</v>
      </c>
      <c r="C23" s="16">
        <f t="shared" si="1"/>
        <v>939.93350000000032</v>
      </c>
      <c r="D23" s="23">
        <f t="shared" si="2"/>
        <v>0.116751269035533</v>
      </c>
      <c r="E23" s="23">
        <f t="shared" si="3"/>
        <v>5.0684360301607466E-2</v>
      </c>
      <c r="F23" s="33">
        <f t="shared" si="4"/>
        <v>229.2695107896304</v>
      </c>
      <c r="G23" s="14">
        <v>6.2879882132213849</v>
      </c>
      <c r="H23">
        <f t="shared" si="5"/>
        <v>383.82774795007828</v>
      </c>
      <c r="I23">
        <f t="shared" si="10"/>
        <v>149.43255206904058</v>
      </c>
      <c r="J23" s="23">
        <f t="shared" si="6"/>
        <v>6.2879882132213877E-2</v>
      </c>
      <c r="K23" s="23">
        <f t="shared" si="7"/>
        <v>6.2879882132213766E-2</v>
      </c>
      <c r="L23" s="4">
        <v>2016</v>
      </c>
      <c r="M23" s="27">
        <v>6.2879882132213849</v>
      </c>
      <c r="N23" s="28">
        <f t="shared" si="11"/>
        <v>149.43255206904058</v>
      </c>
      <c r="P23" s="30">
        <f t="shared" si="12"/>
        <v>-4.3850399167786156</v>
      </c>
      <c r="R23" s="23">
        <f t="shared" si="13"/>
        <v>-0.41085246505188544</v>
      </c>
    </row>
    <row r="24" spans="1:18" x14ac:dyDescent="0.3">
      <c r="A24">
        <v>2017</v>
      </c>
      <c r="B24" s="13">
        <v>937</v>
      </c>
      <c r="C24" s="16">
        <f t="shared" si="1"/>
        <v>972.13750000000005</v>
      </c>
      <c r="D24" s="23">
        <f t="shared" si="2"/>
        <v>6.4772727272727273E-2</v>
      </c>
      <c r="E24" s="23">
        <f t="shared" si="3"/>
        <v>3.4261998322221425E-2</v>
      </c>
      <c r="F24" s="33">
        <f t="shared" si="4"/>
        <v>237.12474238364123</v>
      </c>
      <c r="G24" s="14">
        <v>2.95</v>
      </c>
      <c r="H24">
        <f t="shared" si="5"/>
        <v>395.15066651460563</v>
      </c>
      <c r="I24">
        <f t="shared" si="10"/>
        <v>153.8408123550773</v>
      </c>
      <c r="J24" s="23">
        <f t="shared" si="6"/>
        <v>2.9500000000000123E-2</v>
      </c>
      <c r="K24" s="23">
        <f t="shared" si="7"/>
        <v>2.9500000000000165E-2</v>
      </c>
    </row>
    <row r="25" spans="1:18" x14ac:dyDescent="0.3">
      <c r="A25">
        <v>2018</v>
      </c>
      <c r="B25" s="13">
        <v>954</v>
      </c>
      <c r="C25" s="16">
        <f t="shared" si="1"/>
        <v>954</v>
      </c>
      <c r="D25" s="23">
        <f t="shared" si="2"/>
        <v>1.8143009605122731E-2</v>
      </c>
      <c r="E25" s="23">
        <f t="shared" si="3"/>
        <v>-1.8657340139640786E-2</v>
      </c>
      <c r="F25" s="33">
        <f t="shared" si="4"/>
        <v>232.70062540946495</v>
      </c>
      <c r="G25" s="14">
        <v>3.75</v>
      </c>
      <c r="H25">
        <f t="shared" si="5"/>
        <v>409.96881650890339</v>
      </c>
      <c r="I25">
        <f t="shared" si="10"/>
        <v>159.60984281839274</v>
      </c>
      <c r="J25" s="23">
        <f t="shared" si="6"/>
        <v>3.750000000000011E-2</v>
      </c>
      <c r="K25" s="23">
        <f t="shared" si="7"/>
        <v>3.7500000000000207E-2</v>
      </c>
    </row>
    <row r="28" spans="1:18" x14ac:dyDescent="0.3">
      <c r="L28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8" sqref="C8"/>
    </sheetView>
  </sheetViews>
  <sheetFormatPr defaultRowHeight="14.4" x14ac:dyDescent="0.3"/>
  <cols>
    <col min="3" max="3" width="15.88671875" customWidth="1"/>
  </cols>
  <sheetData>
    <row r="1" spans="1:8" x14ac:dyDescent="0.3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8" x14ac:dyDescent="0.3">
      <c r="A2">
        <v>0</v>
      </c>
      <c r="B2">
        <v>0</v>
      </c>
      <c r="C2">
        <v>0</v>
      </c>
      <c r="D2">
        <v>100</v>
      </c>
      <c r="E2">
        <v>100</v>
      </c>
      <c r="G2">
        <v>100</v>
      </c>
      <c r="H2">
        <f>(D2/E2)*100</f>
        <v>100</v>
      </c>
    </row>
    <row r="3" spans="1:8" x14ac:dyDescent="0.3">
      <c r="A3">
        <v>1</v>
      </c>
      <c r="B3" s="15">
        <v>0.12</v>
      </c>
      <c r="C3" s="23">
        <v>8.5000000000000006E-2</v>
      </c>
      <c r="D3">
        <f>D2*(1+B3)</f>
        <v>112.00000000000001</v>
      </c>
      <c r="E3">
        <f>E2*(1+C3)</f>
        <v>108.5</v>
      </c>
      <c r="F3">
        <f>(1+B3)/(1+C3)</f>
        <v>1.0322580645161292</v>
      </c>
      <c r="G3">
        <f>G2*F3</f>
        <v>103.22580645161293</v>
      </c>
      <c r="H3">
        <f t="shared" ref="H3:H9" si="0">(D3/E3)*100</f>
        <v>103.22580645161293</v>
      </c>
    </row>
    <row r="4" spans="1:8" x14ac:dyDescent="0.3">
      <c r="A4">
        <v>2</v>
      </c>
      <c r="B4" s="15">
        <v>0.15</v>
      </c>
      <c r="C4" s="23">
        <v>9.5000000000000001E-2</v>
      </c>
      <c r="D4">
        <f t="shared" ref="D4:E9" si="1">D3*(1+B4)</f>
        <v>128.80000000000001</v>
      </c>
      <c r="E4">
        <f t="shared" si="1"/>
        <v>118.80749999999999</v>
      </c>
      <c r="F4">
        <f t="shared" ref="F4:F9" si="2">(1+B4)/(1+C4)</f>
        <v>1.0502283105022832</v>
      </c>
      <c r="G4">
        <f t="shared" ref="G4:G9" si="3">G3*F4</f>
        <v>108.41066430991312</v>
      </c>
      <c r="H4">
        <f t="shared" si="0"/>
        <v>108.4106643099131</v>
      </c>
    </row>
    <row r="5" spans="1:8" x14ac:dyDescent="0.3">
      <c r="A5">
        <v>3</v>
      </c>
      <c r="B5" s="15">
        <v>0.1</v>
      </c>
      <c r="C5" s="23">
        <v>6.5000000000000002E-2</v>
      </c>
      <c r="D5">
        <f t="shared" si="1"/>
        <v>141.68000000000004</v>
      </c>
      <c r="E5">
        <f t="shared" si="1"/>
        <v>126.52998749999999</v>
      </c>
      <c r="F5">
        <f t="shared" si="2"/>
        <v>1.0328638497652582</v>
      </c>
      <c r="G5">
        <f t="shared" si="3"/>
        <v>111.97345609474594</v>
      </c>
      <c r="H5">
        <f t="shared" si="0"/>
        <v>111.97345609474596</v>
      </c>
    </row>
    <row r="6" spans="1:8" x14ac:dyDescent="0.3">
      <c r="A6">
        <v>4</v>
      </c>
      <c r="B6" s="15">
        <v>0.08</v>
      </c>
      <c r="C6" s="23">
        <v>0.04</v>
      </c>
      <c r="D6">
        <f t="shared" si="1"/>
        <v>153.01440000000005</v>
      </c>
      <c r="E6">
        <f t="shared" si="1"/>
        <v>131.59118699999999</v>
      </c>
      <c r="F6">
        <f t="shared" si="2"/>
        <v>1.0384615384615385</v>
      </c>
      <c r="G6">
        <f t="shared" si="3"/>
        <v>116.28012748300542</v>
      </c>
      <c r="H6">
        <f t="shared" si="0"/>
        <v>116.28012748300543</v>
      </c>
    </row>
    <row r="7" spans="1:8" x14ac:dyDescent="0.3">
      <c r="A7">
        <v>5</v>
      </c>
      <c r="B7" s="15">
        <v>0.09</v>
      </c>
      <c r="C7" s="23">
        <v>0.04</v>
      </c>
      <c r="D7">
        <f t="shared" si="1"/>
        <v>166.78569600000006</v>
      </c>
      <c r="E7">
        <f t="shared" si="1"/>
        <v>136.85483447999999</v>
      </c>
      <c r="F7">
        <f t="shared" si="2"/>
        <v>1.0480769230769231</v>
      </c>
      <c r="G7">
        <f t="shared" si="3"/>
        <v>121.87051822738069</v>
      </c>
      <c r="H7">
        <f t="shared" si="0"/>
        <v>121.87051822738069</v>
      </c>
    </row>
    <row r="8" spans="1:8" x14ac:dyDescent="0.3">
      <c r="A8">
        <v>6</v>
      </c>
      <c r="B8" s="15">
        <v>0.06</v>
      </c>
      <c r="C8" s="23">
        <v>0.03</v>
      </c>
      <c r="D8">
        <f t="shared" si="1"/>
        <v>176.79283776000008</v>
      </c>
      <c r="E8">
        <f t="shared" si="1"/>
        <v>140.96047951439999</v>
      </c>
      <c r="F8">
        <f t="shared" si="2"/>
        <v>1.029126213592233</v>
      </c>
      <c r="G8">
        <f t="shared" si="3"/>
        <v>125.4201449718675</v>
      </c>
      <c r="H8">
        <f t="shared" si="0"/>
        <v>125.42014497186751</v>
      </c>
    </row>
    <row r="9" spans="1:8" x14ac:dyDescent="0.3">
      <c r="A9">
        <v>7</v>
      </c>
      <c r="B9" s="15">
        <v>0.05</v>
      </c>
      <c r="C9" s="23">
        <v>2.5000000000000001E-2</v>
      </c>
      <c r="D9">
        <f t="shared" si="1"/>
        <v>185.6324796480001</v>
      </c>
      <c r="E9">
        <f t="shared" si="1"/>
        <v>144.48449150225997</v>
      </c>
      <c r="F9">
        <f t="shared" si="2"/>
        <v>1.024390243902439</v>
      </c>
      <c r="G9">
        <f t="shared" si="3"/>
        <v>128.4791728980106</v>
      </c>
      <c r="H9">
        <f t="shared" si="0"/>
        <v>128.47917289801066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2020-08-28T10:43:40Z</dcterms:created>
  <dcterms:modified xsi:type="dcterms:W3CDTF">2020-09-03T15:38:58Z</dcterms:modified>
</cp:coreProperties>
</file>