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PRO 3362/2020/ENGENHARIA ECONÔMICA/EXERCICIOS/"/>
    </mc:Choice>
  </mc:AlternateContent>
  <xr:revisionPtr revIDLastSave="0" documentId="8_{A9D3895F-E18C-F44A-94A5-2E30BC6AACE0}" xr6:coauthVersionLast="45" xr6:coauthVersionMax="45" xr10:uidLastSave="{00000000-0000-0000-0000-000000000000}"/>
  <bookViews>
    <workbookView xWindow="0" yWindow="0" windowWidth="28800" windowHeight="18000" xr2:uid="{972465C5-0B60-1B4F-8D44-876765C08856}"/>
  </bookViews>
  <sheets>
    <sheet name="aula 3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40" i="1" l="1"/>
  <c r="AJ40" i="1"/>
  <c r="AN40" i="1" s="1"/>
  <c r="AJ39" i="1"/>
  <c r="E39" i="1"/>
  <c r="AJ38" i="1"/>
  <c r="AJ37" i="1"/>
  <c r="AN37" i="1" s="1"/>
  <c r="E37" i="1"/>
  <c r="AJ36" i="1"/>
  <c r="AJ35" i="1"/>
  <c r="AQ34" i="1"/>
  <c r="AJ34" i="1"/>
  <c r="AN34" i="1" s="1"/>
  <c r="AJ33" i="1"/>
  <c r="AN33" i="1" s="1"/>
  <c r="AJ32" i="1"/>
  <c r="AN32" i="1" s="1"/>
  <c r="AH32" i="1"/>
  <c r="AJ31" i="1"/>
  <c r="AN31" i="1" s="1"/>
  <c r="AO31" i="1" s="1"/>
  <c r="AH31" i="1"/>
  <c r="AT30" i="1"/>
  <c r="AJ30" i="1"/>
  <c r="AQ39" i="1" s="1"/>
  <c r="L30" i="1"/>
  <c r="L28" i="1"/>
  <c r="E26" i="1"/>
  <c r="L24" i="1"/>
  <c r="L21" i="1"/>
  <c r="C21" i="1"/>
  <c r="L20" i="1"/>
  <c r="L19" i="1"/>
  <c r="C19" i="1"/>
  <c r="L35" i="1" s="1"/>
  <c r="L18" i="1"/>
  <c r="AI17" i="1"/>
  <c r="AF17" i="1"/>
  <c r="AH17" i="1" s="1"/>
  <c r="L17" i="1"/>
  <c r="AK16" i="1"/>
  <c r="L16" i="1"/>
  <c r="W15" i="1"/>
  <c r="L15" i="1"/>
  <c r="L14" i="1"/>
  <c r="W13" i="1"/>
  <c r="L13" i="1"/>
  <c r="C13" i="1"/>
  <c r="E33" i="1" s="1"/>
  <c r="Y12" i="1"/>
  <c r="M12" i="1"/>
  <c r="O12" i="1" s="1"/>
  <c r="L12" i="1"/>
  <c r="AH11" i="1"/>
  <c r="Y11" i="1"/>
  <c r="M11" i="1"/>
  <c r="L11" i="1"/>
  <c r="F11" i="1"/>
  <c r="Y10" i="1"/>
  <c r="H10" i="1"/>
  <c r="AH9" i="1"/>
  <c r="AL10" i="1" s="1"/>
  <c r="Y9" i="1"/>
  <c r="J33" i="1" l="1"/>
  <c r="I33" i="1"/>
  <c r="AO32" i="1"/>
  <c r="AO33" i="1" s="1"/>
  <c r="AO34" i="1" s="1"/>
  <c r="AO35" i="1" s="1"/>
  <c r="AO36" i="1" s="1"/>
  <c r="AO37" i="1" s="1"/>
  <c r="AJ17" i="1"/>
  <c r="Y35" i="1"/>
  <c r="Y36" i="1"/>
  <c r="Y37" i="1"/>
  <c r="Y33" i="1"/>
  <c r="Y32" i="1"/>
  <c r="Y31" i="1"/>
  <c r="Y28" i="1"/>
  <c r="Y14" i="1"/>
  <c r="Y16" i="1"/>
  <c r="Y17" i="1"/>
  <c r="Y18" i="1"/>
  <c r="Y19" i="1"/>
  <c r="Y23" i="1"/>
  <c r="I26" i="1"/>
  <c r="Y27" i="1"/>
  <c r="Y29" i="1"/>
  <c r="AT31" i="1"/>
  <c r="J37" i="1"/>
  <c r="J39" i="1"/>
  <c r="Y13" i="1"/>
  <c r="Y15" i="1"/>
  <c r="AH20" i="1"/>
  <c r="AH21" i="1"/>
  <c r="E22" i="1"/>
  <c r="L23" i="1"/>
  <c r="E25" i="1"/>
  <c r="J26" i="1"/>
  <c r="Y26" i="1"/>
  <c r="L27" i="1"/>
  <c r="Y30" i="1"/>
  <c r="E31" i="1"/>
  <c r="E32" i="1"/>
  <c r="I37" i="1"/>
  <c r="I39" i="1"/>
  <c r="Y8" i="1"/>
  <c r="Z8" i="1" s="1"/>
  <c r="E38" i="1"/>
  <c r="E34" i="1"/>
  <c r="E35" i="1"/>
  <c r="E30" i="1"/>
  <c r="E40" i="1"/>
  <c r="E36" i="1"/>
  <c r="M13" i="1"/>
  <c r="AH18" i="1"/>
  <c r="L40" i="1"/>
  <c r="L36" i="1"/>
  <c r="L39" i="1"/>
  <c r="L37" i="1"/>
  <c r="L33" i="1"/>
  <c r="L32" i="1"/>
  <c r="L31" i="1"/>
  <c r="L38" i="1"/>
  <c r="L34" i="1"/>
  <c r="L29" i="1"/>
  <c r="AH19" i="1"/>
  <c r="E20" i="1"/>
  <c r="E21" i="1"/>
  <c r="Y22" i="1"/>
  <c r="E24" i="1"/>
  <c r="Y25" i="1"/>
  <c r="L26" i="1"/>
  <c r="E28" i="1"/>
  <c r="AR31" i="1"/>
  <c r="AN36" i="1"/>
  <c r="AN38" i="1"/>
  <c r="E11" i="1"/>
  <c r="O11" i="1"/>
  <c r="E12" i="1"/>
  <c r="E13" i="1"/>
  <c r="E14" i="1"/>
  <c r="E15" i="1"/>
  <c r="E16" i="1"/>
  <c r="E17" i="1"/>
  <c r="E18" i="1"/>
  <c r="E19" i="1"/>
  <c r="Y20" i="1"/>
  <c r="Y21" i="1"/>
  <c r="L22" i="1"/>
  <c r="L42" i="1" s="1"/>
  <c r="E23" i="1"/>
  <c r="Y24" i="1"/>
  <c r="L25" i="1"/>
  <c r="E27" i="1"/>
  <c r="E29" i="1"/>
  <c r="Y34" i="1"/>
  <c r="AQ33" i="1"/>
  <c r="AN35" i="1"/>
  <c r="AQ37" i="1"/>
  <c r="AN39" i="1"/>
  <c r="AM30" i="1"/>
  <c r="AQ31" i="1"/>
  <c r="AQ32" i="1"/>
  <c r="AQ36" i="1"/>
  <c r="AQ38" i="1"/>
  <c r="AQ35" i="1"/>
  <c r="I13" i="1" l="1"/>
  <c r="J13" i="1"/>
  <c r="J21" i="1"/>
  <c r="I21" i="1"/>
  <c r="J40" i="1"/>
  <c r="I40" i="1"/>
  <c r="J31" i="1"/>
  <c r="I31" i="1"/>
  <c r="AT32" i="1"/>
  <c r="AR32" i="1"/>
  <c r="AS32" i="1" s="1"/>
  <c r="AU32" i="1" s="1"/>
  <c r="I16" i="1"/>
  <c r="J16" i="1"/>
  <c r="I12" i="1"/>
  <c r="J12" i="1"/>
  <c r="J20" i="1"/>
  <c r="I20" i="1"/>
  <c r="I30" i="1"/>
  <c r="J30" i="1"/>
  <c r="J25" i="1"/>
  <c r="I25" i="1"/>
  <c r="Z9" i="1"/>
  <c r="Z10" i="1" s="1"/>
  <c r="Z11" i="1" s="1"/>
  <c r="Z12" i="1" s="1"/>
  <c r="AK31" i="1"/>
  <c r="I17" i="1"/>
  <c r="J17" i="1"/>
  <c r="I38" i="1"/>
  <c r="J38" i="1"/>
  <c r="J29" i="1"/>
  <c r="I29" i="1"/>
  <c r="I23" i="1"/>
  <c r="J23" i="1"/>
  <c r="I19" i="1"/>
  <c r="J19" i="1"/>
  <c r="I15" i="1"/>
  <c r="J15" i="1"/>
  <c r="AS31" i="1"/>
  <c r="AU31" i="1" s="1"/>
  <c r="AV31" i="1" s="1"/>
  <c r="AV32" i="1" s="1"/>
  <c r="J24" i="1"/>
  <c r="I24" i="1"/>
  <c r="O13" i="1"/>
  <c r="M14" i="1"/>
  <c r="J35" i="1"/>
  <c r="I35" i="1"/>
  <c r="AK17" i="1"/>
  <c r="AO38" i="1"/>
  <c r="AO39" i="1" s="1"/>
  <c r="AO40" i="1" s="1"/>
  <c r="AQ41" i="1"/>
  <c r="I27" i="1"/>
  <c r="J27" i="1"/>
  <c r="I18" i="1"/>
  <c r="J18" i="1"/>
  <c r="I14" i="1"/>
  <c r="J14" i="1"/>
  <c r="E42" i="1"/>
  <c r="I11" i="1"/>
  <c r="C15" i="1"/>
  <c r="G11" i="1"/>
  <c r="J11" i="1"/>
  <c r="J28" i="1"/>
  <c r="I28" i="1"/>
  <c r="J36" i="1"/>
  <c r="I36" i="1"/>
  <c r="I34" i="1"/>
  <c r="J34" i="1"/>
  <c r="J32" i="1"/>
  <c r="I32" i="1"/>
  <c r="J22" i="1"/>
  <c r="I22" i="1"/>
  <c r="Z13" i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AH22" i="1"/>
  <c r="O14" i="1" l="1"/>
  <c r="M15" i="1"/>
  <c r="AL31" i="1"/>
  <c r="I42" i="1"/>
  <c r="J42" i="1"/>
  <c r="AR33" i="1"/>
  <c r="AT33" i="1"/>
  <c r="H11" i="1"/>
  <c r="AI18" i="1"/>
  <c r="AJ18" i="1" l="1"/>
  <c r="F12" i="1"/>
  <c r="O15" i="1"/>
  <c r="M16" i="1"/>
  <c r="AS33" i="1"/>
  <c r="AU33" i="1" s="1"/>
  <c r="AV33" i="1" s="1"/>
  <c r="AM31" i="1"/>
  <c r="AT34" i="1"/>
  <c r="AR34" i="1"/>
  <c r="AS34" i="1" s="1"/>
  <c r="AU34" i="1" s="1"/>
  <c r="G12" i="1" l="1"/>
  <c r="AT35" i="1"/>
  <c r="AR35" i="1"/>
  <c r="AS35" i="1" s="1"/>
  <c r="AU35" i="1" s="1"/>
  <c r="AV34" i="1"/>
  <c r="AV35" i="1" s="1"/>
  <c r="O16" i="1"/>
  <c r="M17" i="1"/>
  <c r="AK32" i="1"/>
  <c r="AK18" i="1"/>
  <c r="AI19" i="1" l="1"/>
  <c r="O17" i="1"/>
  <c r="M18" i="1"/>
  <c r="AR36" i="1"/>
  <c r="AS36" i="1" s="1"/>
  <c r="AU36" i="1" s="1"/>
  <c r="AV36" i="1" s="1"/>
  <c r="AT36" i="1"/>
  <c r="H12" i="1"/>
  <c r="AL32" i="1"/>
  <c r="AR37" i="1" l="1"/>
  <c r="AS37" i="1" s="1"/>
  <c r="AU37" i="1" s="1"/>
  <c r="AV37" i="1" s="1"/>
  <c r="AT37" i="1"/>
  <c r="AM32" i="1"/>
  <c r="AJ19" i="1"/>
  <c r="F13" i="1"/>
  <c r="O18" i="1"/>
  <c r="M19" i="1"/>
  <c r="O19" i="1" l="1"/>
  <c r="M20" i="1"/>
  <c r="AR38" i="1"/>
  <c r="AS38" i="1" s="1"/>
  <c r="AU38" i="1" s="1"/>
  <c r="AV38" i="1" s="1"/>
  <c r="AT38" i="1"/>
  <c r="AK19" i="1"/>
  <c r="G13" i="1"/>
  <c r="AK33" i="1"/>
  <c r="AI20" i="1" l="1"/>
  <c r="H13" i="1"/>
  <c r="AL33" i="1"/>
  <c r="O20" i="1"/>
  <c r="M21" i="1"/>
  <c r="AT39" i="1"/>
  <c r="AR39" i="1"/>
  <c r="AS39" i="1" s="1"/>
  <c r="AU39" i="1" s="1"/>
  <c r="AV39" i="1" s="1"/>
  <c r="AT40" i="1" l="1"/>
  <c r="AR40" i="1"/>
  <c r="AM33" i="1"/>
  <c r="AJ20" i="1"/>
  <c r="O21" i="1"/>
  <c r="M22" i="1"/>
  <c r="F14" i="1"/>
  <c r="G14" i="1" l="1"/>
  <c r="AS40" i="1"/>
  <c r="AU40" i="1" s="1"/>
  <c r="AV40" i="1" s="1"/>
  <c r="AR41" i="1"/>
  <c r="AK20" i="1"/>
  <c r="M23" i="1"/>
  <c r="O22" i="1"/>
  <c r="AK34" i="1"/>
  <c r="O23" i="1" l="1"/>
  <c r="M24" i="1"/>
  <c r="AI21" i="1"/>
  <c r="AL34" i="1"/>
  <c r="H14" i="1"/>
  <c r="F15" i="1" l="1"/>
  <c r="G15" i="1" s="1"/>
  <c r="AJ21" i="1"/>
  <c r="AI22" i="1"/>
  <c r="O24" i="1"/>
  <c r="M25" i="1"/>
  <c r="AM34" i="1"/>
  <c r="AJ22" i="1" l="1"/>
  <c r="AK21" i="1"/>
  <c r="AK35" i="1"/>
  <c r="M26" i="1"/>
  <c r="O25" i="1"/>
  <c r="H15" i="1"/>
  <c r="AL35" i="1" l="1"/>
  <c r="M27" i="1"/>
  <c r="O26" i="1"/>
  <c r="F16" i="1"/>
  <c r="G16" i="1" s="1"/>
  <c r="H16" i="1" s="1"/>
  <c r="F17" i="1" l="1"/>
  <c r="G17" i="1" s="1"/>
  <c r="H17" i="1" s="1"/>
  <c r="O27" i="1"/>
  <c r="M28" i="1"/>
  <c r="AM35" i="1"/>
  <c r="F18" i="1" l="1"/>
  <c r="G18" i="1" s="1"/>
  <c r="H18" i="1" s="1"/>
  <c r="M29" i="1"/>
  <c r="O28" i="1"/>
  <c r="AK36" i="1"/>
  <c r="AL36" i="1" s="1"/>
  <c r="AM36" i="1" s="1"/>
  <c r="AK37" i="1" l="1"/>
  <c r="AL37" i="1" s="1"/>
  <c r="AM37" i="1" s="1"/>
  <c r="F19" i="1"/>
  <c r="G19" i="1" s="1"/>
  <c r="H19" i="1" s="1"/>
  <c r="M30" i="1"/>
  <c r="O29" i="1"/>
  <c r="F20" i="1" l="1"/>
  <c r="G20" i="1" s="1"/>
  <c r="H20" i="1"/>
  <c r="AK38" i="1"/>
  <c r="AL38" i="1" s="1"/>
  <c r="AM38" i="1" s="1"/>
  <c r="O30" i="1"/>
  <c r="M31" i="1"/>
  <c r="AK39" i="1" l="1"/>
  <c r="AL39" i="1" s="1"/>
  <c r="AM39" i="1"/>
  <c r="F21" i="1"/>
  <c r="G21" i="1" s="1"/>
  <c r="H21" i="1"/>
  <c r="O31" i="1"/>
  <c r="M32" i="1"/>
  <c r="F22" i="1" l="1"/>
  <c r="G22" i="1" s="1"/>
  <c r="H22" i="1"/>
  <c r="M33" i="1"/>
  <c r="O32" i="1"/>
  <c r="AK40" i="1"/>
  <c r="M34" i="1" l="1"/>
  <c r="O33" i="1"/>
  <c r="F23" i="1"/>
  <c r="G23" i="1" s="1"/>
  <c r="H23" i="1" s="1"/>
  <c r="AL40" i="1"/>
  <c r="AK41" i="1"/>
  <c r="F24" i="1" l="1"/>
  <c r="G24" i="1" s="1"/>
  <c r="H24" i="1"/>
  <c r="AL41" i="1"/>
  <c r="AM40" i="1"/>
  <c r="AM41" i="1" s="1"/>
  <c r="O34" i="1"/>
  <c r="M35" i="1"/>
  <c r="O35" i="1" l="1"/>
  <c r="M36" i="1"/>
  <c r="F25" i="1"/>
  <c r="G25" i="1" s="1"/>
  <c r="H25" i="1"/>
  <c r="F26" i="1" l="1"/>
  <c r="G26" i="1" s="1"/>
  <c r="H26" i="1" s="1"/>
  <c r="M37" i="1"/>
  <c r="O36" i="1"/>
  <c r="F27" i="1" l="1"/>
  <c r="G27" i="1" s="1"/>
  <c r="H27" i="1" s="1"/>
  <c r="M38" i="1"/>
  <c r="O37" i="1"/>
  <c r="F28" i="1" l="1"/>
  <c r="G28" i="1" s="1"/>
  <c r="H28" i="1"/>
  <c r="M39" i="1"/>
  <c r="O38" i="1"/>
  <c r="O39" i="1" l="1"/>
  <c r="M40" i="1"/>
  <c r="F29" i="1"/>
  <c r="G29" i="1" s="1"/>
  <c r="H29" i="1" s="1"/>
  <c r="F30" i="1" l="1"/>
  <c r="G30" i="1" s="1"/>
  <c r="H30" i="1" s="1"/>
  <c r="O40" i="1"/>
  <c r="M42" i="1"/>
  <c r="F31" i="1" l="1"/>
  <c r="G31" i="1" s="1"/>
  <c r="H31" i="1"/>
  <c r="M45" i="1"/>
  <c r="P44" i="1"/>
  <c r="O45" i="1"/>
  <c r="M64" i="1"/>
  <c r="M60" i="1"/>
  <c r="M56" i="1"/>
  <c r="M52" i="1"/>
  <c r="M48" i="1"/>
  <c r="M63" i="1"/>
  <c r="M59" i="1"/>
  <c r="M55" i="1"/>
  <c r="M51" i="1"/>
  <c r="M47" i="1"/>
  <c r="M62" i="1"/>
  <c r="M58" i="1"/>
  <c r="M54" i="1"/>
  <c r="M50" i="1"/>
  <c r="M46" i="1"/>
  <c r="M61" i="1"/>
  <c r="M57" i="1"/>
  <c r="M53" i="1"/>
  <c r="M49" i="1"/>
  <c r="P45" i="1" l="1"/>
  <c r="R45" i="1"/>
  <c r="N45" i="1"/>
  <c r="F32" i="1"/>
  <c r="G32" i="1" s="1"/>
  <c r="H32" i="1" s="1"/>
  <c r="F33" i="1" l="1"/>
  <c r="G33" i="1" s="1"/>
  <c r="H33" i="1"/>
  <c r="O46" i="1"/>
  <c r="N46" i="1" s="1"/>
  <c r="P46" i="1" s="1"/>
  <c r="O47" i="1" l="1"/>
  <c r="N47" i="1" s="1"/>
  <c r="P47" i="1" s="1"/>
  <c r="F34" i="1"/>
  <c r="G34" i="1" s="1"/>
  <c r="H34" i="1" s="1"/>
  <c r="F35" i="1" l="1"/>
  <c r="G35" i="1" s="1"/>
  <c r="H35" i="1"/>
  <c r="O48" i="1"/>
  <c r="N48" i="1" s="1"/>
  <c r="P48" i="1" s="1"/>
  <c r="O49" i="1" l="1"/>
  <c r="N49" i="1" s="1"/>
  <c r="P49" i="1" s="1"/>
  <c r="F36" i="1"/>
  <c r="G36" i="1" s="1"/>
  <c r="H36" i="1" s="1"/>
  <c r="F37" i="1" l="1"/>
  <c r="G37" i="1" s="1"/>
  <c r="H37" i="1" s="1"/>
  <c r="O50" i="1"/>
  <c r="N50" i="1" s="1"/>
  <c r="P50" i="1" s="1"/>
  <c r="O51" i="1" l="1"/>
  <c r="N51" i="1" s="1"/>
  <c r="P51" i="1" s="1"/>
  <c r="F38" i="1"/>
  <c r="G38" i="1" s="1"/>
  <c r="H38" i="1" s="1"/>
  <c r="F39" i="1" l="1"/>
  <c r="G39" i="1" s="1"/>
  <c r="H39" i="1" s="1"/>
  <c r="O52" i="1"/>
  <c r="N52" i="1" s="1"/>
  <c r="P52" i="1" s="1"/>
  <c r="O53" i="1" l="1"/>
  <c r="N53" i="1" s="1"/>
  <c r="P53" i="1" s="1"/>
  <c r="F40" i="1"/>
  <c r="O54" i="1" l="1"/>
  <c r="N54" i="1" s="1"/>
  <c r="P54" i="1" s="1"/>
  <c r="G40" i="1"/>
  <c r="F42" i="1"/>
  <c r="O55" i="1" l="1"/>
  <c r="N55" i="1" s="1"/>
  <c r="P55" i="1" s="1"/>
  <c r="G42" i="1"/>
  <c r="H40" i="1"/>
  <c r="O56" i="1" l="1"/>
  <c r="N56" i="1" s="1"/>
  <c r="P56" i="1" s="1"/>
  <c r="O57" i="1" l="1"/>
  <c r="N57" i="1" s="1"/>
  <c r="P57" i="1" s="1"/>
  <c r="O58" i="1" l="1"/>
  <c r="N58" i="1" s="1"/>
  <c r="P58" i="1" s="1"/>
  <c r="O59" i="1" l="1"/>
  <c r="N59" i="1" s="1"/>
  <c r="P59" i="1" s="1"/>
  <c r="O60" i="1" l="1"/>
  <c r="N60" i="1" s="1"/>
  <c r="P60" i="1" s="1"/>
  <c r="O61" i="1" l="1"/>
  <c r="N61" i="1" s="1"/>
  <c r="P61" i="1" s="1"/>
  <c r="O62" i="1" l="1"/>
  <c r="N62" i="1" s="1"/>
  <c r="P62" i="1" s="1"/>
  <c r="O63" i="1" l="1"/>
  <c r="N63" i="1" s="1"/>
  <c r="P63" i="1" s="1"/>
  <c r="O64" i="1" l="1"/>
  <c r="N64" i="1" s="1"/>
  <c r="P64" i="1" s="1"/>
</calcChain>
</file>

<file path=xl/sharedStrings.xml><?xml version="1.0" encoding="utf-8"?>
<sst xmlns="http://schemas.openxmlformats.org/spreadsheetml/2006/main" count="70" uniqueCount="49">
  <si>
    <t xml:space="preserve">I [a.a] = </t>
  </si>
  <si>
    <t>P</t>
  </si>
  <si>
    <t>quanto tenho que poupar por ano para depois de 30 anos ter US$ 1milhão</t>
  </si>
  <si>
    <t>dado US$ 1 milhão daqui 30 anos, se tiver mais 20 anos de vida, quanto posso gastar por ano?</t>
  </si>
  <si>
    <t>F</t>
  </si>
  <si>
    <t xml:space="preserve">n [anos) = </t>
  </si>
  <si>
    <t>ano</t>
  </si>
  <si>
    <t>A</t>
  </si>
  <si>
    <t>VF</t>
  </si>
  <si>
    <t>i [</t>
  </si>
  <si>
    <t xml:space="preserve">P = </t>
  </si>
  <si>
    <t>pmt</t>
  </si>
  <si>
    <t>juros</t>
  </si>
  <si>
    <t>amort</t>
  </si>
  <si>
    <t>Kvivo</t>
  </si>
  <si>
    <t>VP</t>
  </si>
  <si>
    <t>A*(1+i)^n</t>
  </si>
  <si>
    <t>algebricamente</t>
  </si>
  <si>
    <t>I [% a.a.]</t>
  </si>
  <si>
    <t>A série uniforme</t>
  </si>
  <si>
    <t>excel</t>
  </si>
  <si>
    <t xml:space="preserve">pmt = </t>
  </si>
  <si>
    <t>TABELA PRICE</t>
  </si>
  <si>
    <t>I [%a.a.]</t>
  </si>
  <si>
    <t>VFL =</t>
  </si>
  <si>
    <t>PRESTACAO</t>
  </si>
  <si>
    <t>JUROS</t>
  </si>
  <si>
    <t>AMORT</t>
  </si>
  <si>
    <t>KVIVO</t>
  </si>
  <si>
    <t>ALGEBRICAMENTE</t>
  </si>
  <si>
    <t>A =</t>
  </si>
  <si>
    <t>F/(1+i)^n</t>
  </si>
  <si>
    <t>VF = F.i/(((1+i)^n)-1)</t>
  </si>
  <si>
    <t>EXCEL</t>
  </si>
  <si>
    <t>algébrico</t>
  </si>
  <si>
    <t>A/F=</t>
  </si>
  <si>
    <t>Paulo pagou $50 à vista por moto de $400. O resto foi financiado em n = 10 e i = 5% a.m.? Qual a prestação?</t>
  </si>
  <si>
    <t>PRICE</t>
  </si>
  <si>
    <t>SAC</t>
  </si>
  <si>
    <t>PMT (A)</t>
  </si>
  <si>
    <t xml:space="preserve">JUROS </t>
  </si>
  <si>
    <t>K VIVO</t>
  </si>
  <si>
    <t>VP ACUM</t>
  </si>
  <si>
    <t>JURO</t>
  </si>
  <si>
    <t>PREST</t>
  </si>
  <si>
    <t>\</t>
  </si>
  <si>
    <t>VPACUM</t>
  </si>
  <si>
    <t>(1+I)ˆn * i/(1+i)^n-1</t>
  </si>
  <si>
    <t>k vivo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</si>
</sst>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_);[Red]\(&quot;R$&quot;#,##0.00\)"/>
    <numFmt numFmtId="43" formatCode="_(* #,##0.00_);_(* \(#,##0.00\);_(* &quot;-&quot;??_);_(@_)"/>
    <numFmt numFmtId="164" formatCode="_(* #,##0_);_(* \(#,##0\);_(* &quot;-&quot;??_);_(@_)"/>
  </numFmts>
  <fonts count="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/>
    <xf numFmtId="0" fontId="2" fillId="0" borderId="0" xfId="0" applyFont="1"/>
    <xf numFmtId="43" fontId="0" fillId="0" borderId="0" xfId="1" applyFont="1"/>
    <xf numFmtId="9" fontId="0" fillId="2" borderId="0" xfId="0" applyNumberFormat="1" applyFill="1"/>
    <xf numFmtId="8" fontId="0" fillId="0" borderId="0" xfId="1" applyNumberFormat="1" applyFont="1"/>
    <xf numFmtId="43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center"/>
    </xf>
    <xf numFmtId="43" fontId="0" fillId="0" borderId="0" xfId="0" applyNumberFormat="1"/>
    <xf numFmtId="8" fontId="0" fillId="0" borderId="0" xfId="0" applyNumberFormat="1"/>
    <xf numFmtId="2" fontId="0" fillId="0" borderId="0" xfId="1" applyNumberFormat="1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2" borderId="0" xfId="1" applyNumberFormat="1" applyFont="1" applyFill="1"/>
    <xf numFmtId="2" fontId="0" fillId="0" borderId="0" xfId="0" applyNumberFormat="1"/>
    <xf numFmtId="2" fontId="0" fillId="2" borderId="0" xfId="0" applyNumberFormat="1" applyFill="1" applyAlignment="1">
      <alignment horizontal="center"/>
    </xf>
    <xf numFmtId="43" fontId="0" fillId="2" borderId="0" xfId="0" applyNumberFormat="1" applyFill="1"/>
    <xf numFmtId="43" fontId="0" fillId="0" borderId="0" xfId="1" applyFont="1" applyAlignment="1"/>
    <xf numFmtId="8" fontId="0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PREST PRICE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'[1]aula 3'!$AI$31:$AI$40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'[1]aula 3'!$AJ$31:$AJ$40</c:f>
              <c:numCache>
                <c:formatCode>0.00</c:formatCode>
                <c:ptCount val="10"/>
                <c:pt idx="0">
                  <c:v>45.326601237909834</c:v>
                </c:pt>
                <c:pt idx="1">
                  <c:v>45.326601237909834</c:v>
                </c:pt>
                <c:pt idx="2">
                  <c:v>45.326601237909834</c:v>
                </c:pt>
                <c:pt idx="3">
                  <c:v>45.326601237909834</c:v>
                </c:pt>
                <c:pt idx="4">
                  <c:v>45.326601237909834</c:v>
                </c:pt>
                <c:pt idx="5">
                  <c:v>45.326601237909834</c:v>
                </c:pt>
                <c:pt idx="6">
                  <c:v>45.326601237909834</c:v>
                </c:pt>
                <c:pt idx="7">
                  <c:v>45.326601237909834</c:v>
                </c:pt>
                <c:pt idx="8">
                  <c:v>45.326601237909834</c:v>
                </c:pt>
                <c:pt idx="9">
                  <c:v>45.326601237909834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C-034D-9BAD-5EA9105ABABD}"/>
            </c:ext>
          </c:extLst>
        </c:ser>
        <c:ser>
          <c:idx val="1"/>
          <c:order val="1"/>
          <c:tx>
            <c:v>PREST SAC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'[1]aula 3'!$AI$31:$AI$40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'[1]aula 3'!$AS$31:$AS$40</c:f>
              <c:numCache>
                <c:formatCode>0.00</c:formatCode>
                <c:ptCount val="10"/>
                <c:pt idx="0">
                  <c:v>52.5</c:v>
                </c:pt>
                <c:pt idx="1">
                  <c:v>50.75</c:v>
                </c:pt>
                <c:pt idx="2">
                  <c:v>49</c:v>
                </c:pt>
                <c:pt idx="3">
                  <c:v>47.25</c:v>
                </c:pt>
                <c:pt idx="4">
                  <c:v>45.5</c:v>
                </c:pt>
                <c:pt idx="5">
                  <c:v>43.75</c:v>
                </c:pt>
                <c:pt idx="6">
                  <c:v>42</c:v>
                </c:pt>
                <c:pt idx="7">
                  <c:v>40.25</c:v>
                </c:pt>
                <c:pt idx="8">
                  <c:v>38.5</c:v>
                </c:pt>
                <c:pt idx="9">
                  <c:v>36.75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9C-034D-9BAD-5EA9105AB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4394560"/>
        <c:axId val="1084877760"/>
      </c:lineChart>
      <c:catAx>
        <c:axId val="61439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084877760"/>
        <c:crosses val="autoZero"/>
        <c:auto val="1"/>
        <c:lblAlgn val="ctr"/>
        <c:lblOffset val="100"/>
        <c:noMultiLvlLbl val="0"/>
      </c:catAx>
      <c:valAx>
        <c:axId val="108487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61439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882953</xdr:colOff>
      <xdr:row>41</xdr:row>
      <xdr:rowOff>161472</xdr:rowOff>
    </xdr:from>
    <xdr:to>
      <xdr:col>42</xdr:col>
      <xdr:colOff>344715</xdr:colOff>
      <xdr:row>58</xdr:row>
      <xdr:rowOff>128815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9561A6-F600-C444-86E7-5FBC2441D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baritao%20exercicios%203362%20202008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io"/>
      <sheetName val="aula 3"/>
      <sheetName val="PRO2612EX1-2"/>
      <sheetName val="PRO2612EX3"/>
      <sheetName val="PRO2612X4"/>
      <sheetName val="PRO2612X5"/>
      <sheetName val="PRO2612X6"/>
      <sheetName val="PRO2612X7"/>
      <sheetName val="oticas de analise"/>
      <sheetName val="PRO2612X10"/>
      <sheetName val="CAPM"/>
      <sheetName val="PRO2612EX11"/>
    </sheetNames>
    <sheetDataSet>
      <sheetData sheetId="0"/>
      <sheetData sheetId="1">
        <row r="31">
          <cell r="AI31">
            <v>1</v>
          </cell>
          <cell r="AJ31">
            <v>45.326601237909834</v>
          </cell>
          <cell r="AS31">
            <v>52.5</v>
          </cell>
        </row>
        <row r="32">
          <cell r="AI32">
            <v>2</v>
          </cell>
          <cell r="AJ32">
            <v>45.326601237909834</v>
          </cell>
          <cell r="AS32">
            <v>50.75</v>
          </cell>
        </row>
        <row r="33">
          <cell r="AI33">
            <v>3</v>
          </cell>
          <cell r="AJ33">
            <v>45.326601237909834</v>
          </cell>
          <cell r="AS33">
            <v>49</v>
          </cell>
        </row>
        <row r="34">
          <cell r="AI34">
            <v>4</v>
          </cell>
          <cell r="AJ34">
            <v>45.326601237909834</v>
          </cell>
          <cell r="AS34">
            <v>47.25</v>
          </cell>
        </row>
        <row r="35">
          <cell r="AI35">
            <v>5</v>
          </cell>
          <cell r="AJ35">
            <v>45.326601237909834</v>
          </cell>
          <cell r="AS35">
            <v>45.5</v>
          </cell>
        </row>
        <row r="36">
          <cell r="AI36">
            <v>6</v>
          </cell>
          <cell r="AJ36">
            <v>45.326601237909834</v>
          </cell>
          <cell r="AS36">
            <v>43.75</v>
          </cell>
        </row>
        <row r="37">
          <cell r="AI37">
            <v>7</v>
          </cell>
          <cell r="AJ37">
            <v>45.326601237909834</v>
          </cell>
          <cell r="AS37">
            <v>42</v>
          </cell>
        </row>
        <row r="38">
          <cell r="AI38">
            <v>8</v>
          </cell>
          <cell r="AJ38">
            <v>45.326601237909834</v>
          </cell>
          <cell r="AS38">
            <v>40.25</v>
          </cell>
        </row>
        <row r="39">
          <cell r="AI39">
            <v>9</v>
          </cell>
          <cell r="AJ39">
            <v>45.326601237909834</v>
          </cell>
          <cell r="AS39">
            <v>38.5</v>
          </cell>
        </row>
        <row r="40">
          <cell r="AI40">
            <v>10</v>
          </cell>
          <cell r="AJ40">
            <v>45.326601237909834</v>
          </cell>
          <cell r="AS40">
            <v>36.75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966F0-56C7-4C4C-ADFF-C5692470628B}">
  <dimension ref="A1:AV64"/>
  <sheetViews>
    <sheetView tabSelected="1" workbookViewId="0">
      <selection activeCell="K37" sqref="K37"/>
    </sheetView>
  </sheetViews>
  <sheetFormatPr baseColWidth="10" defaultRowHeight="16"/>
  <cols>
    <col min="3" max="3" width="15.83203125" bestFit="1" customWidth="1"/>
    <col min="5" max="7" width="13.5" style="1" hidden="1" customWidth="1"/>
    <col min="8" max="8" width="13.5" style="2" hidden="1" customWidth="1"/>
    <col min="9" max="9" width="11.1640625" style="3" hidden="1" customWidth="1"/>
    <col min="10" max="10" width="13.6640625" style="3" hidden="1" customWidth="1"/>
    <col min="12" max="12" width="14.1640625" style="3" bestFit="1" customWidth="1"/>
    <col min="13" max="13" width="13.33203125" style="1" bestFit="1" customWidth="1"/>
    <col min="14" max="15" width="11.1640625" bestFit="1" customWidth="1"/>
    <col min="16" max="16" width="12.6640625" bestFit="1" customWidth="1"/>
    <col min="22" max="22" width="12.6640625" bestFit="1" customWidth="1"/>
    <col min="23" max="23" width="13.33203125" customWidth="1"/>
    <col min="25" max="25" width="11.33203125" style="4" bestFit="1" customWidth="1"/>
    <col min="26" max="26" width="12.6640625" style="2" bestFit="1" customWidth="1"/>
    <col min="32" max="32" width="13.33203125" bestFit="1" customWidth="1"/>
    <col min="34" max="34" width="12.83203125" bestFit="1" customWidth="1"/>
    <col min="36" max="36" width="13.6640625" customWidth="1"/>
    <col min="37" max="37" width="12.6640625" bestFit="1" customWidth="1"/>
    <col min="40" max="40" width="10.83203125" style="3"/>
    <col min="259" max="259" width="15.83203125" bestFit="1" customWidth="1"/>
    <col min="261" max="266" width="0" hidden="1" customWidth="1"/>
    <col min="268" max="268" width="14.1640625" bestFit="1" customWidth="1"/>
    <col min="269" max="269" width="13.33203125" bestFit="1" customWidth="1"/>
    <col min="270" max="271" width="11.1640625" bestFit="1" customWidth="1"/>
    <col min="272" max="272" width="12.6640625" bestFit="1" customWidth="1"/>
    <col min="278" max="278" width="12.6640625" bestFit="1" customWidth="1"/>
    <col min="279" max="279" width="13.33203125" customWidth="1"/>
    <col min="281" max="281" width="11.33203125" bestFit="1" customWidth="1"/>
    <col min="282" max="282" width="12.6640625" bestFit="1" customWidth="1"/>
    <col min="288" max="288" width="13.33203125" bestFit="1" customWidth="1"/>
    <col min="290" max="290" width="12.83203125" bestFit="1" customWidth="1"/>
    <col min="292" max="292" width="13.6640625" customWidth="1"/>
    <col min="293" max="293" width="12.6640625" bestFit="1" customWidth="1"/>
    <col min="515" max="515" width="15.83203125" bestFit="1" customWidth="1"/>
    <col min="517" max="522" width="0" hidden="1" customWidth="1"/>
    <col min="524" max="524" width="14.1640625" bestFit="1" customWidth="1"/>
    <col min="525" max="525" width="13.33203125" bestFit="1" customWidth="1"/>
    <col min="526" max="527" width="11.1640625" bestFit="1" customWidth="1"/>
    <col min="528" max="528" width="12.6640625" bestFit="1" customWidth="1"/>
    <col min="534" max="534" width="12.6640625" bestFit="1" customWidth="1"/>
    <col min="535" max="535" width="13.33203125" customWidth="1"/>
    <col min="537" max="537" width="11.33203125" bestFit="1" customWidth="1"/>
    <col min="538" max="538" width="12.6640625" bestFit="1" customWidth="1"/>
    <col min="544" max="544" width="13.33203125" bestFit="1" customWidth="1"/>
    <col min="546" max="546" width="12.83203125" bestFit="1" customWidth="1"/>
    <col min="548" max="548" width="13.6640625" customWidth="1"/>
    <col min="549" max="549" width="12.6640625" bestFit="1" customWidth="1"/>
    <col min="771" max="771" width="15.83203125" bestFit="1" customWidth="1"/>
    <col min="773" max="778" width="0" hidden="1" customWidth="1"/>
    <col min="780" max="780" width="14.1640625" bestFit="1" customWidth="1"/>
    <col min="781" max="781" width="13.33203125" bestFit="1" customWidth="1"/>
    <col min="782" max="783" width="11.1640625" bestFit="1" customWidth="1"/>
    <col min="784" max="784" width="12.6640625" bestFit="1" customWidth="1"/>
    <col min="790" max="790" width="12.6640625" bestFit="1" customWidth="1"/>
    <col min="791" max="791" width="13.33203125" customWidth="1"/>
    <col min="793" max="793" width="11.33203125" bestFit="1" customWidth="1"/>
    <col min="794" max="794" width="12.6640625" bestFit="1" customWidth="1"/>
    <col min="800" max="800" width="13.33203125" bestFit="1" customWidth="1"/>
    <col min="802" max="802" width="12.83203125" bestFit="1" customWidth="1"/>
    <col min="804" max="804" width="13.6640625" customWidth="1"/>
    <col min="805" max="805" width="12.6640625" bestFit="1" customWidth="1"/>
    <col min="1027" max="1027" width="15.83203125" bestFit="1" customWidth="1"/>
    <col min="1029" max="1034" width="0" hidden="1" customWidth="1"/>
    <col min="1036" max="1036" width="14.1640625" bestFit="1" customWidth="1"/>
    <col min="1037" max="1037" width="13.33203125" bestFit="1" customWidth="1"/>
    <col min="1038" max="1039" width="11.1640625" bestFit="1" customWidth="1"/>
    <col min="1040" max="1040" width="12.6640625" bestFit="1" customWidth="1"/>
    <col min="1046" max="1046" width="12.6640625" bestFit="1" customWidth="1"/>
    <col min="1047" max="1047" width="13.33203125" customWidth="1"/>
    <col min="1049" max="1049" width="11.33203125" bestFit="1" customWidth="1"/>
    <col min="1050" max="1050" width="12.6640625" bestFit="1" customWidth="1"/>
    <col min="1056" max="1056" width="13.33203125" bestFit="1" customWidth="1"/>
    <col min="1058" max="1058" width="12.83203125" bestFit="1" customWidth="1"/>
    <col min="1060" max="1060" width="13.6640625" customWidth="1"/>
    <col min="1061" max="1061" width="12.6640625" bestFit="1" customWidth="1"/>
    <col min="1283" max="1283" width="15.83203125" bestFit="1" customWidth="1"/>
    <col min="1285" max="1290" width="0" hidden="1" customWidth="1"/>
    <col min="1292" max="1292" width="14.1640625" bestFit="1" customWidth="1"/>
    <col min="1293" max="1293" width="13.33203125" bestFit="1" customWidth="1"/>
    <col min="1294" max="1295" width="11.1640625" bestFit="1" customWidth="1"/>
    <col min="1296" max="1296" width="12.6640625" bestFit="1" customWidth="1"/>
    <col min="1302" max="1302" width="12.6640625" bestFit="1" customWidth="1"/>
    <col min="1303" max="1303" width="13.33203125" customWidth="1"/>
    <col min="1305" max="1305" width="11.33203125" bestFit="1" customWidth="1"/>
    <col min="1306" max="1306" width="12.6640625" bestFit="1" customWidth="1"/>
    <col min="1312" max="1312" width="13.33203125" bestFit="1" customWidth="1"/>
    <col min="1314" max="1314" width="12.83203125" bestFit="1" customWidth="1"/>
    <col min="1316" max="1316" width="13.6640625" customWidth="1"/>
    <col min="1317" max="1317" width="12.6640625" bestFit="1" customWidth="1"/>
    <col min="1539" max="1539" width="15.83203125" bestFit="1" customWidth="1"/>
    <col min="1541" max="1546" width="0" hidden="1" customWidth="1"/>
    <col min="1548" max="1548" width="14.1640625" bestFit="1" customWidth="1"/>
    <col min="1549" max="1549" width="13.33203125" bestFit="1" customWidth="1"/>
    <col min="1550" max="1551" width="11.1640625" bestFit="1" customWidth="1"/>
    <col min="1552" max="1552" width="12.6640625" bestFit="1" customWidth="1"/>
    <col min="1558" max="1558" width="12.6640625" bestFit="1" customWidth="1"/>
    <col min="1559" max="1559" width="13.33203125" customWidth="1"/>
    <col min="1561" max="1561" width="11.33203125" bestFit="1" customWidth="1"/>
    <col min="1562" max="1562" width="12.6640625" bestFit="1" customWidth="1"/>
    <col min="1568" max="1568" width="13.33203125" bestFit="1" customWidth="1"/>
    <col min="1570" max="1570" width="12.83203125" bestFit="1" customWidth="1"/>
    <col min="1572" max="1572" width="13.6640625" customWidth="1"/>
    <col min="1573" max="1573" width="12.6640625" bestFit="1" customWidth="1"/>
    <col min="1795" max="1795" width="15.83203125" bestFit="1" customWidth="1"/>
    <col min="1797" max="1802" width="0" hidden="1" customWidth="1"/>
    <col min="1804" max="1804" width="14.1640625" bestFit="1" customWidth="1"/>
    <col min="1805" max="1805" width="13.33203125" bestFit="1" customWidth="1"/>
    <col min="1806" max="1807" width="11.1640625" bestFit="1" customWidth="1"/>
    <col min="1808" max="1808" width="12.6640625" bestFit="1" customWidth="1"/>
    <col min="1814" max="1814" width="12.6640625" bestFit="1" customWidth="1"/>
    <col min="1815" max="1815" width="13.33203125" customWidth="1"/>
    <col min="1817" max="1817" width="11.33203125" bestFit="1" customWidth="1"/>
    <col min="1818" max="1818" width="12.6640625" bestFit="1" customWidth="1"/>
    <col min="1824" max="1824" width="13.33203125" bestFit="1" customWidth="1"/>
    <col min="1826" max="1826" width="12.83203125" bestFit="1" customWidth="1"/>
    <col min="1828" max="1828" width="13.6640625" customWidth="1"/>
    <col min="1829" max="1829" width="12.6640625" bestFit="1" customWidth="1"/>
    <col min="2051" max="2051" width="15.83203125" bestFit="1" customWidth="1"/>
    <col min="2053" max="2058" width="0" hidden="1" customWidth="1"/>
    <col min="2060" max="2060" width="14.1640625" bestFit="1" customWidth="1"/>
    <col min="2061" max="2061" width="13.33203125" bestFit="1" customWidth="1"/>
    <col min="2062" max="2063" width="11.1640625" bestFit="1" customWidth="1"/>
    <col min="2064" max="2064" width="12.6640625" bestFit="1" customWidth="1"/>
    <col min="2070" max="2070" width="12.6640625" bestFit="1" customWidth="1"/>
    <col min="2071" max="2071" width="13.33203125" customWidth="1"/>
    <col min="2073" max="2073" width="11.33203125" bestFit="1" customWidth="1"/>
    <col min="2074" max="2074" width="12.6640625" bestFit="1" customWidth="1"/>
    <col min="2080" max="2080" width="13.33203125" bestFit="1" customWidth="1"/>
    <col min="2082" max="2082" width="12.83203125" bestFit="1" customWidth="1"/>
    <col min="2084" max="2084" width="13.6640625" customWidth="1"/>
    <col min="2085" max="2085" width="12.6640625" bestFit="1" customWidth="1"/>
    <col min="2307" max="2307" width="15.83203125" bestFit="1" customWidth="1"/>
    <col min="2309" max="2314" width="0" hidden="1" customWidth="1"/>
    <col min="2316" max="2316" width="14.1640625" bestFit="1" customWidth="1"/>
    <col min="2317" max="2317" width="13.33203125" bestFit="1" customWidth="1"/>
    <col min="2318" max="2319" width="11.1640625" bestFit="1" customWidth="1"/>
    <col min="2320" max="2320" width="12.6640625" bestFit="1" customWidth="1"/>
    <col min="2326" max="2326" width="12.6640625" bestFit="1" customWidth="1"/>
    <col min="2327" max="2327" width="13.33203125" customWidth="1"/>
    <col min="2329" max="2329" width="11.33203125" bestFit="1" customWidth="1"/>
    <col min="2330" max="2330" width="12.6640625" bestFit="1" customWidth="1"/>
    <col min="2336" max="2336" width="13.33203125" bestFit="1" customWidth="1"/>
    <col min="2338" max="2338" width="12.83203125" bestFit="1" customWidth="1"/>
    <col min="2340" max="2340" width="13.6640625" customWidth="1"/>
    <col min="2341" max="2341" width="12.6640625" bestFit="1" customWidth="1"/>
    <col min="2563" max="2563" width="15.83203125" bestFit="1" customWidth="1"/>
    <col min="2565" max="2570" width="0" hidden="1" customWidth="1"/>
    <col min="2572" max="2572" width="14.1640625" bestFit="1" customWidth="1"/>
    <col min="2573" max="2573" width="13.33203125" bestFit="1" customWidth="1"/>
    <col min="2574" max="2575" width="11.1640625" bestFit="1" customWidth="1"/>
    <col min="2576" max="2576" width="12.6640625" bestFit="1" customWidth="1"/>
    <col min="2582" max="2582" width="12.6640625" bestFit="1" customWidth="1"/>
    <col min="2583" max="2583" width="13.33203125" customWidth="1"/>
    <col min="2585" max="2585" width="11.33203125" bestFit="1" customWidth="1"/>
    <col min="2586" max="2586" width="12.6640625" bestFit="1" customWidth="1"/>
    <col min="2592" max="2592" width="13.33203125" bestFit="1" customWidth="1"/>
    <col min="2594" max="2594" width="12.83203125" bestFit="1" customWidth="1"/>
    <col min="2596" max="2596" width="13.6640625" customWidth="1"/>
    <col min="2597" max="2597" width="12.6640625" bestFit="1" customWidth="1"/>
    <col min="2819" max="2819" width="15.83203125" bestFit="1" customWidth="1"/>
    <col min="2821" max="2826" width="0" hidden="1" customWidth="1"/>
    <col min="2828" max="2828" width="14.1640625" bestFit="1" customWidth="1"/>
    <col min="2829" max="2829" width="13.33203125" bestFit="1" customWidth="1"/>
    <col min="2830" max="2831" width="11.1640625" bestFit="1" customWidth="1"/>
    <col min="2832" max="2832" width="12.6640625" bestFit="1" customWidth="1"/>
    <col min="2838" max="2838" width="12.6640625" bestFit="1" customWidth="1"/>
    <col min="2839" max="2839" width="13.33203125" customWidth="1"/>
    <col min="2841" max="2841" width="11.33203125" bestFit="1" customWidth="1"/>
    <col min="2842" max="2842" width="12.6640625" bestFit="1" customWidth="1"/>
    <col min="2848" max="2848" width="13.33203125" bestFit="1" customWidth="1"/>
    <col min="2850" max="2850" width="12.83203125" bestFit="1" customWidth="1"/>
    <col min="2852" max="2852" width="13.6640625" customWidth="1"/>
    <col min="2853" max="2853" width="12.6640625" bestFit="1" customWidth="1"/>
    <col min="3075" max="3075" width="15.83203125" bestFit="1" customWidth="1"/>
    <col min="3077" max="3082" width="0" hidden="1" customWidth="1"/>
    <col min="3084" max="3084" width="14.1640625" bestFit="1" customWidth="1"/>
    <col min="3085" max="3085" width="13.33203125" bestFit="1" customWidth="1"/>
    <col min="3086" max="3087" width="11.1640625" bestFit="1" customWidth="1"/>
    <col min="3088" max="3088" width="12.6640625" bestFit="1" customWidth="1"/>
    <col min="3094" max="3094" width="12.6640625" bestFit="1" customWidth="1"/>
    <col min="3095" max="3095" width="13.33203125" customWidth="1"/>
    <col min="3097" max="3097" width="11.33203125" bestFit="1" customWidth="1"/>
    <col min="3098" max="3098" width="12.6640625" bestFit="1" customWidth="1"/>
    <col min="3104" max="3104" width="13.33203125" bestFit="1" customWidth="1"/>
    <col min="3106" max="3106" width="12.83203125" bestFit="1" customWidth="1"/>
    <col min="3108" max="3108" width="13.6640625" customWidth="1"/>
    <col min="3109" max="3109" width="12.6640625" bestFit="1" customWidth="1"/>
    <col min="3331" max="3331" width="15.83203125" bestFit="1" customWidth="1"/>
    <col min="3333" max="3338" width="0" hidden="1" customWidth="1"/>
    <col min="3340" max="3340" width="14.1640625" bestFit="1" customWidth="1"/>
    <col min="3341" max="3341" width="13.33203125" bestFit="1" customWidth="1"/>
    <col min="3342" max="3343" width="11.1640625" bestFit="1" customWidth="1"/>
    <col min="3344" max="3344" width="12.6640625" bestFit="1" customWidth="1"/>
    <col min="3350" max="3350" width="12.6640625" bestFit="1" customWidth="1"/>
    <col min="3351" max="3351" width="13.33203125" customWidth="1"/>
    <col min="3353" max="3353" width="11.33203125" bestFit="1" customWidth="1"/>
    <col min="3354" max="3354" width="12.6640625" bestFit="1" customWidth="1"/>
    <col min="3360" max="3360" width="13.33203125" bestFit="1" customWidth="1"/>
    <col min="3362" max="3362" width="12.83203125" bestFit="1" customWidth="1"/>
    <col min="3364" max="3364" width="13.6640625" customWidth="1"/>
    <col min="3365" max="3365" width="12.6640625" bestFit="1" customWidth="1"/>
    <col min="3587" max="3587" width="15.83203125" bestFit="1" customWidth="1"/>
    <col min="3589" max="3594" width="0" hidden="1" customWidth="1"/>
    <col min="3596" max="3596" width="14.1640625" bestFit="1" customWidth="1"/>
    <col min="3597" max="3597" width="13.33203125" bestFit="1" customWidth="1"/>
    <col min="3598" max="3599" width="11.1640625" bestFit="1" customWidth="1"/>
    <col min="3600" max="3600" width="12.6640625" bestFit="1" customWidth="1"/>
    <col min="3606" max="3606" width="12.6640625" bestFit="1" customWidth="1"/>
    <col min="3607" max="3607" width="13.33203125" customWidth="1"/>
    <col min="3609" max="3609" width="11.33203125" bestFit="1" customWidth="1"/>
    <col min="3610" max="3610" width="12.6640625" bestFit="1" customWidth="1"/>
    <col min="3616" max="3616" width="13.33203125" bestFit="1" customWidth="1"/>
    <col min="3618" max="3618" width="12.83203125" bestFit="1" customWidth="1"/>
    <col min="3620" max="3620" width="13.6640625" customWidth="1"/>
    <col min="3621" max="3621" width="12.6640625" bestFit="1" customWidth="1"/>
    <col min="3843" max="3843" width="15.83203125" bestFit="1" customWidth="1"/>
    <col min="3845" max="3850" width="0" hidden="1" customWidth="1"/>
    <col min="3852" max="3852" width="14.1640625" bestFit="1" customWidth="1"/>
    <col min="3853" max="3853" width="13.33203125" bestFit="1" customWidth="1"/>
    <col min="3854" max="3855" width="11.1640625" bestFit="1" customWidth="1"/>
    <col min="3856" max="3856" width="12.6640625" bestFit="1" customWidth="1"/>
    <col min="3862" max="3862" width="12.6640625" bestFit="1" customWidth="1"/>
    <col min="3863" max="3863" width="13.33203125" customWidth="1"/>
    <col min="3865" max="3865" width="11.33203125" bestFit="1" customWidth="1"/>
    <col min="3866" max="3866" width="12.6640625" bestFit="1" customWidth="1"/>
    <col min="3872" max="3872" width="13.33203125" bestFit="1" customWidth="1"/>
    <col min="3874" max="3874" width="12.83203125" bestFit="1" customWidth="1"/>
    <col min="3876" max="3876" width="13.6640625" customWidth="1"/>
    <col min="3877" max="3877" width="12.6640625" bestFit="1" customWidth="1"/>
    <col min="4099" max="4099" width="15.83203125" bestFit="1" customWidth="1"/>
    <col min="4101" max="4106" width="0" hidden="1" customWidth="1"/>
    <col min="4108" max="4108" width="14.1640625" bestFit="1" customWidth="1"/>
    <col min="4109" max="4109" width="13.33203125" bestFit="1" customWidth="1"/>
    <col min="4110" max="4111" width="11.1640625" bestFit="1" customWidth="1"/>
    <col min="4112" max="4112" width="12.6640625" bestFit="1" customWidth="1"/>
    <col min="4118" max="4118" width="12.6640625" bestFit="1" customWidth="1"/>
    <col min="4119" max="4119" width="13.33203125" customWidth="1"/>
    <col min="4121" max="4121" width="11.33203125" bestFit="1" customWidth="1"/>
    <col min="4122" max="4122" width="12.6640625" bestFit="1" customWidth="1"/>
    <col min="4128" max="4128" width="13.33203125" bestFit="1" customWidth="1"/>
    <col min="4130" max="4130" width="12.83203125" bestFit="1" customWidth="1"/>
    <col min="4132" max="4132" width="13.6640625" customWidth="1"/>
    <col min="4133" max="4133" width="12.6640625" bestFit="1" customWidth="1"/>
    <col min="4355" max="4355" width="15.83203125" bestFit="1" customWidth="1"/>
    <col min="4357" max="4362" width="0" hidden="1" customWidth="1"/>
    <col min="4364" max="4364" width="14.1640625" bestFit="1" customWidth="1"/>
    <col min="4365" max="4365" width="13.33203125" bestFit="1" customWidth="1"/>
    <col min="4366" max="4367" width="11.1640625" bestFit="1" customWidth="1"/>
    <col min="4368" max="4368" width="12.6640625" bestFit="1" customWidth="1"/>
    <col min="4374" max="4374" width="12.6640625" bestFit="1" customWidth="1"/>
    <col min="4375" max="4375" width="13.33203125" customWidth="1"/>
    <col min="4377" max="4377" width="11.33203125" bestFit="1" customWidth="1"/>
    <col min="4378" max="4378" width="12.6640625" bestFit="1" customWidth="1"/>
    <col min="4384" max="4384" width="13.33203125" bestFit="1" customWidth="1"/>
    <col min="4386" max="4386" width="12.83203125" bestFit="1" customWidth="1"/>
    <col min="4388" max="4388" width="13.6640625" customWidth="1"/>
    <col min="4389" max="4389" width="12.6640625" bestFit="1" customWidth="1"/>
    <col min="4611" max="4611" width="15.83203125" bestFit="1" customWidth="1"/>
    <col min="4613" max="4618" width="0" hidden="1" customWidth="1"/>
    <col min="4620" max="4620" width="14.1640625" bestFit="1" customWidth="1"/>
    <col min="4621" max="4621" width="13.33203125" bestFit="1" customWidth="1"/>
    <col min="4622" max="4623" width="11.1640625" bestFit="1" customWidth="1"/>
    <col min="4624" max="4624" width="12.6640625" bestFit="1" customWidth="1"/>
    <col min="4630" max="4630" width="12.6640625" bestFit="1" customWidth="1"/>
    <col min="4631" max="4631" width="13.33203125" customWidth="1"/>
    <col min="4633" max="4633" width="11.33203125" bestFit="1" customWidth="1"/>
    <col min="4634" max="4634" width="12.6640625" bestFit="1" customWidth="1"/>
    <col min="4640" max="4640" width="13.33203125" bestFit="1" customWidth="1"/>
    <col min="4642" max="4642" width="12.83203125" bestFit="1" customWidth="1"/>
    <col min="4644" max="4644" width="13.6640625" customWidth="1"/>
    <col min="4645" max="4645" width="12.6640625" bestFit="1" customWidth="1"/>
    <col min="4867" max="4867" width="15.83203125" bestFit="1" customWidth="1"/>
    <col min="4869" max="4874" width="0" hidden="1" customWidth="1"/>
    <col min="4876" max="4876" width="14.1640625" bestFit="1" customWidth="1"/>
    <col min="4877" max="4877" width="13.33203125" bestFit="1" customWidth="1"/>
    <col min="4878" max="4879" width="11.1640625" bestFit="1" customWidth="1"/>
    <col min="4880" max="4880" width="12.6640625" bestFit="1" customWidth="1"/>
    <col min="4886" max="4886" width="12.6640625" bestFit="1" customWidth="1"/>
    <col min="4887" max="4887" width="13.33203125" customWidth="1"/>
    <col min="4889" max="4889" width="11.33203125" bestFit="1" customWidth="1"/>
    <col min="4890" max="4890" width="12.6640625" bestFit="1" customWidth="1"/>
    <col min="4896" max="4896" width="13.33203125" bestFit="1" customWidth="1"/>
    <col min="4898" max="4898" width="12.83203125" bestFit="1" customWidth="1"/>
    <col min="4900" max="4900" width="13.6640625" customWidth="1"/>
    <col min="4901" max="4901" width="12.6640625" bestFit="1" customWidth="1"/>
    <col min="5123" max="5123" width="15.83203125" bestFit="1" customWidth="1"/>
    <col min="5125" max="5130" width="0" hidden="1" customWidth="1"/>
    <col min="5132" max="5132" width="14.1640625" bestFit="1" customWidth="1"/>
    <col min="5133" max="5133" width="13.33203125" bestFit="1" customWidth="1"/>
    <col min="5134" max="5135" width="11.1640625" bestFit="1" customWidth="1"/>
    <col min="5136" max="5136" width="12.6640625" bestFit="1" customWidth="1"/>
    <col min="5142" max="5142" width="12.6640625" bestFit="1" customWidth="1"/>
    <col min="5143" max="5143" width="13.33203125" customWidth="1"/>
    <col min="5145" max="5145" width="11.33203125" bestFit="1" customWidth="1"/>
    <col min="5146" max="5146" width="12.6640625" bestFit="1" customWidth="1"/>
    <col min="5152" max="5152" width="13.33203125" bestFit="1" customWidth="1"/>
    <col min="5154" max="5154" width="12.83203125" bestFit="1" customWidth="1"/>
    <col min="5156" max="5156" width="13.6640625" customWidth="1"/>
    <col min="5157" max="5157" width="12.6640625" bestFit="1" customWidth="1"/>
    <col min="5379" max="5379" width="15.83203125" bestFit="1" customWidth="1"/>
    <col min="5381" max="5386" width="0" hidden="1" customWidth="1"/>
    <col min="5388" max="5388" width="14.1640625" bestFit="1" customWidth="1"/>
    <col min="5389" max="5389" width="13.33203125" bestFit="1" customWidth="1"/>
    <col min="5390" max="5391" width="11.1640625" bestFit="1" customWidth="1"/>
    <col min="5392" max="5392" width="12.6640625" bestFit="1" customWidth="1"/>
    <col min="5398" max="5398" width="12.6640625" bestFit="1" customWidth="1"/>
    <col min="5399" max="5399" width="13.33203125" customWidth="1"/>
    <col min="5401" max="5401" width="11.33203125" bestFit="1" customWidth="1"/>
    <col min="5402" max="5402" width="12.6640625" bestFit="1" customWidth="1"/>
    <col min="5408" max="5408" width="13.33203125" bestFit="1" customWidth="1"/>
    <col min="5410" max="5410" width="12.83203125" bestFit="1" customWidth="1"/>
    <col min="5412" max="5412" width="13.6640625" customWidth="1"/>
    <col min="5413" max="5413" width="12.6640625" bestFit="1" customWidth="1"/>
    <col min="5635" max="5635" width="15.83203125" bestFit="1" customWidth="1"/>
    <col min="5637" max="5642" width="0" hidden="1" customWidth="1"/>
    <col min="5644" max="5644" width="14.1640625" bestFit="1" customWidth="1"/>
    <col min="5645" max="5645" width="13.33203125" bestFit="1" customWidth="1"/>
    <col min="5646" max="5647" width="11.1640625" bestFit="1" customWidth="1"/>
    <col min="5648" max="5648" width="12.6640625" bestFit="1" customWidth="1"/>
    <col min="5654" max="5654" width="12.6640625" bestFit="1" customWidth="1"/>
    <col min="5655" max="5655" width="13.33203125" customWidth="1"/>
    <col min="5657" max="5657" width="11.33203125" bestFit="1" customWidth="1"/>
    <col min="5658" max="5658" width="12.6640625" bestFit="1" customWidth="1"/>
    <col min="5664" max="5664" width="13.33203125" bestFit="1" customWidth="1"/>
    <col min="5666" max="5666" width="12.83203125" bestFit="1" customWidth="1"/>
    <col min="5668" max="5668" width="13.6640625" customWidth="1"/>
    <col min="5669" max="5669" width="12.6640625" bestFit="1" customWidth="1"/>
    <col min="5891" max="5891" width="15.83203125" bestFit="1" customWidth="1"/>
    <col min="5893" max="5898" width="0" hidden="1" customWidth="1"/>
    <col min="5900" max="5900" width="14.1640625" bestFit="1" customWidth="1"/>
    <col min="5901" max="5901" width="13.33203125" bestFit="1" customWidth="1"/>
    <col min="5902" max="5903" width="11.1640625" bestFit="1" customWidth="1"/>
    <col min="5904" max="5904" width="12.6640625" bestFit="1" customWidth="1"/>
    <col min="5910" max="5910" width="12.6640625" bestFit="1" customWidth="1"/>
    <col min="5911" max="5911" width="13.33203125" customWidth="1"/>
    <col min="5913" max="5913" width="11.33203125" bestFit="1" customWidth="1"/>
    <col min="5914" max="5914" width="12.6640625" bestFit="1" customWidth="1"/>
    <col min="5920" max="5920" width="13.33203125" bestFit="1" customWidth="1"/>
    <col min="5922" max="5922" width="12.83203125" bestFit="1" customWidth="1"/>
    <col min="5924" max="5924" width="13.6640625" customWidth="1"/>
    <col min="5925" max="5925" width="12.6640625" bestFit="1" customWidth="1"/>
    <col min="6147" max="6147" width="15.83203125" bestFit="1" customWidth="1"/>
    <col min="6149" max="6154" width="0" hidden="1" customWidth="1"/>
    <col min="6156" max="6156" width="14.1640625" bestFit="1" customWidth="1"/>
    <col min="6157" max="6157" width="13.33203125" bestFit="1" customWidth="1"/>
    <col min="6158" max="6159" width="11.1640625" bestFit="1" customWidth="1"/>
    <col min="6160" max="6160" width="12.6640625" bestFit="1" customWidth="1"/>
    <col min="6166" max="6166" width="12.6640625" bestFit="1" customWidth="1"/>
    <col min="6167" max="6167" width="13.33203125" customWidth="1"/>
    <col min="6169" max="6169" width="11.33203125" bestFit="1" customWidth="1"/>
    <col min="6170" max="6170" width="12.6640625" bestFit="1" customWidth="1"/>
    <col min="6176" max="6176" width="13.33203125" bestFit="1" customWidth="1"/>
    <col min="6178" max="6178" width="12.83203125" bestFit="1" customWidth="1"/>
    <col min="6180" max="6180" width="13.6640625" customWidth="1"/>
    <col min="6181" max="6181" width="12.6640625" bestFit="1" customWidth="1"/>
    <col min="6403" max="6403" width="15.83203125" bestFit="1" customWidth="1"/>
    <col min="6405" max="6410" width="0" hidden="1" customWidth="1"/>
    <col min="6412" max="6412" width="14.1640625" bestFit="1" customWidth="1"/>
    <col min="6413" max="6413" width="13.33203125" bestFit="1" customWidth="1"/>
    <col min="6414" max="6415" width="11.1640625" bestFit="1" customWidth="1"/>
    <col min="6416" max="6416" width="12.6640625" bestFit="1" customWidth="1"/>
    <col min="6422" max="6422" width="12.6640625" bestFit="1" customWidth="1"/>
    <col min="6423" max="6423" width="13.33203125" customWidth="1"/>
    <col min="6425" max="6425" width="11.33203125" bestFit="1" customWidth="1"/>
    <col min="6426" max="6426" width="12.6640625" bestFit="1" customWidth="1"/>
    <col min="6432" max="6432" width="13.33203125" bestFit="1" customWidth="1"/>
    <col min="6434" max="6434" width="12.83203125" bestFit="1" customWidth="1"/>
    <col min="6436" max="6436" width="13.6640625" customWidth="1"/>
    <col min="6437" max="6437" width="12.6640625" bestFit="1" customWidth="1"/>
    <col min="6659" max="6659" width="15.83203125" bestFit="1" customWidth="1"/>
    <col min="6661" max="6666" width="0" hidden="1" customWidth="1"/>
    <col min="6668" max="6668" width="14.1640625" bestFit="1" customWidth="1"/>
    <col min="6669" max="6669" width="13.33203125" bestFit="1" customWidth="1"/>
    <col min="6670" max="6671" width="11.1640625" bestFit="1" customWidth="1"/>
    <col min="6672" max="6672" width="12.6640625" bestFit="1" customWidth="1"/>
    <col min="6678" max="6678" width="12.6640625" bestFit="1" customWidth="1"/>
    <col min="6679" max="6679" width="13.33203125" customWidth="1"/>
    <col min="6681" max="6681" width="11.33203125" bestFit="1" customWidth="1"/>
    <col min="6682" max="6682" width="12.6640625" bestFit="1" customWidth="1"/>
    <col min="6688" max="6688" width="13.33203125" bestFit="1" customWidth="1"/>
    <col min="6690" max="6690" width="12.83203125" bestFit="1" customWidth="1"/>
    <col min="6692" max="6692" width="13.6640625" customWidth="1"/>
    <col min="6693" max="6693" width="12.6640625" bestFit="1" customWidth="1"/>
    <col min="6915" max="6915" width="15.83203125" bestFit="1" customWidth="1"/>
    <col min="6917" max="6922" width="0" hidden="1" customWidth="1"/>
    <col min="6924" max="6924" width="14.1640625" bestFit="1" customWidth="1"/>
    <col min="6925" max="6925" width="13.33203125" bestFit="1" customWidth="1"/>
    <col min="6926" max="6927" width="11.1640625" bestFit="1" customWidth="1"/>
    <col min="6928" max="6928" width="12.6640625" bestFit="1" customWidth="1"/>
    <col min="6934" max="6934" width="12.6640625" bestFit="1" customWidth="1"/>
    <col min="6935" max="6935" width="13.33203125" customWidth="1"/>
    <col min="6937" max="6937" width="11.33203125" bestFit="1" customWidth="1"/>
    <col min="6938" max="6938" width="12.6640625" bestFit="1" customWidth="1"/>
    <col min="6944" max="6944" width="13.33203125" bestFit="1" customWidth="1"/>
    <col min="6946" max="6946" width="12.83203125" bestFit="1" customWidth="1"/>
    <col min="6948" max="6948" width="13.6640625" customWidth="1"/>
    <col min="6949" max="6949" width="12.6640625" bestFit="1" customWidth="1"/>
    <col min="7171" max="7171" width="15.83203125" bestFit="1" customWidth="1"/>
    <col min="7173" max="7178" width="0" hidden="1" customWidth="1"/>
    <col min="7180" max="7180" width="14.1640625" bestFit="1" customWidth="1"/>
    <col min="7181" max="7181" width="13.33203125" bestFit="1" customWidth="1"/>
    <col min="7182" max="7183" width="11.1640625" bestFit="1" customWidth="1"/>
    <col min="7184" max="7184" width="12.6640625" bestFit="1" customWidth="1"/>
    <col min="7190" max="7190" width="12.6640625" bestFit="1" customWidth="1"/>
    <col min="7191" max="7191" width="13.33203125" customWidth="1"/>
    <col min="7193" max="7193" width="11.33203125" bestFit="1" customWidth="1"/>
    <col min="7194" max="7194" width="12.6640625" bestFit="1" customWidth="1"/>
    <col min="7200" max="7200" width="13.33203125" bestFit="1" customWidth="1"/>
    <col min="7202" max="7202" width="12.83203125" bestFit="1" customWidth="1"/>
    <col min="7204" max="7204" width="13.6640625" customWidth="1"/>
    <col min="7205" max="7205" width="12.6640625" bestFit="1" customWidth="1"/>
    <col min="7427" max="7427" width="15.83203125" bestFit="1" customWidth="1"/>
    <col min="7429" max="7434" width="0" hidden="1" customWidth="1"/>
    <col min="7436" max="7436" width="14.1640625" bestFit="1" customWidth="1"/>
    <col min="7437" max="7437" width="13.33203125" bestFit="1" customWidth="1"/>
    <col min="7438" max="7439" width="11.1640625" bestFit="1" customWidth="1"/>
    <col min="7440" max="7440" width="12.6640625" bestFit="1" customWidth="1"/>
    <col min="7446" max="7446" width="12.6640625" bestFit="1" customWidth="1"/>
    <col min="7447" max="7447" width="13.33203125" customWidth="1"/>
    <col min="7449" max="7449" width="11.33203125" bestFit="1" customWidth="1"/>
    <col min="7450" max="7450" width="12.6640625" bestFit="1" customWidth="1"/>
    <col min="7456" max="7456" width="13.33203125" bestFit="1" customWidth="1"/>
    <col min="7458" max="7458" width="12.83203125" bestFit="1" customWidth="1"/>
    <col min="7460" max="7460" width="13.6640625" customWidth="1"/>
    <col min="7461" max="7461" width="12.6640625" bestFit="1" customWidth="1"/>
    <col min="7683" max="7683" width="15.83203125" bestFit="1" customWidth="1"/>
    <col min="7685" max="7690" width="0" hidden="1" customWidth="1"/>
    <col min="7692" max="7692" width="14.1640625" bestFit="1" customWidth="1"/>
    <col min="7693" max="7693" width="13.33203125" bestFit="1" customWidth="1"/>
    <col min="7694" max="7695" width="11.1640625" bestFit="1" customWidth="1"/>
    <col min="7696" max="7696" width="12.6640625" bestFit="1" customWidth="1"/>
    <col min="7702" max="7702" width="12.6640625" bestFit="1" customWidth="1"/>
    <col min="7703" max="7703" width="13.33203125" customWidth="1"/>
    <col min="7705" max="7705" width="11.33203125" bestFit="1" customWidth="1"/>
    <col min="7706" max="7706" width="12.6640625" bestFit="1" customWidth="1"/>
    <col min="7712" max="7712" width="13.33203125" bestFit="1" customWidth="1"/>
    <col min="7714" max="7714" width="12.83203125" bestFit="1" customWidth="1"/>
    <col min="7716" max="7716" width="13.6640625" customWidth="1"/>
    <col min="7717" max="7717" width="12.6640625" bestFit="1" customWidth="1"/>
    <col min="7939" max="7939" width="15.83203125" bestFit="1" customWidth="1"/>
    <col min="7941" max="7946" width="0" hidden="1" customWidth="1"/>
    <col min="7948" max="7948" width="14.1640625" bestFit="1" customWidth="1"/>
    <col min="7949" max="7949" width="13.33203125" bestFit="1" customWidth="1"/>
    <col min="7950" max="7951" width="11.1640625" bestFit="1" customWidth="1"/>
    <col min="7952" max="7952" width="12.6640625" bestFit="1" customWidth="1"/>
    <col min="7958" max="7958" width="12.6640625" bestFit="1" customWidth="1"/>
    <col min="7959" max="7959" width="13.33203125" customWidth="1"/>
    <col min="7961" max="7961" width="11.33203125" bestFit="1" customWidth="1"/>
    <col min="7962" max="7962" width="12.6640625" bestFit="1" customWidth="1"/>
    <col min="7968" max="7968" width="13.33203125" bestFit="1" customWidth="1"/>
    <col min="7970" max="7970" width="12.83203125" bestFit="1" customWidth="1"/>
    <col min="7972" max="7972" width="13.6640625" customWidth="1"/>
    <col min="7973" max="7973" width="12.6640625" bestFit="1" customWidth="1"/>
    <col min="8195" max="8195" width="15.83203125" bestFit="1" customWidth="1"/>
    <col min="8197" max="8202" width="0" hidden="1" customWidth="1"/>
    <col min="8204" max="8204" width="14.1640625" bestFit="1" customWidth="1"/>
    <col min="8205" max="8205" width="13.33203125" bestFit="1" customWidth="1"/>
    <col min="8206" max="8207" width="11.1640625" bestFit="1" customWidth="1"/>
    <col min="8208" max="8208" width="12.6640625" bestFit="1" customWidth="1"/>
    <col min="8214" max="8214" width="12.6640625" bestFit="1" customWidth="1"/>
    <col min="8215" max="8215" width="13.33203125" customWidth="1"/>
    <col min="8217" max="8217" width="11.33203125" bestFit="1" customWidth="1"/>
    <col min="8218" max="8218" width="12.6640625" bestFit="1" customWidth="1"/>
    <col min="8224" max="8224" width="13.33203125" bestFit="1" customWidth="1"/>
    <col min="8226" max="8226" width="12.83203125" bestFit="1" customWidth="1"/>
    <col min="8228" max="8228" width="13.6640625" customWidth="1"/>
    <col min="8229" max="8229" width="12.6640625" bestFit="1" customWidth="1"/>
    <col min="8451" max="8451" width="15.83203125" bestFit="1" customWidth="1"/>
    <col min="8453" max="8458" width="0" hidden="1" customWidth="1"/>
    <col min="8460" max="8460" width="14.1640625" bestFit="1" customWidth="1"/>
    <col min="8461" max="8461" width="13.33203125" bestFit="1" customWidth="1"/>
    <col min="8462" max="8463" width="11.1640625" bestFit="1" customWidth="1"/>
    <col min="8464" max="8464" width="12.6640625" bestFit="1" customWidth="1"/>
    <col min="8470" max="8470" width="12.6640625" bestFit="1" customWidth="1"/>
    <col min="8471" max="8471" width="13.33203125" customWidth="1"/>
    <col min="8473" max="8473" width="11.33203125" bestFit="1" customWidth="1"/>
    <col min="8474" max="8474" width="12.6640625" bestFit="1" customWidth="1"/>
    <col min="8480" max="8480" width="13.33203125" bestFit="1" customWidth="1"/>
    <col min="8482" max="8482" width="12.83203125" bestFit="1" customWidth="1"/>
    <col min="8484" max="8484" width="13.6640625" customWidth="1"/>
    <col min="8485" max="8485" width="12.6640625" bestFit="1" customWidth="1"/>
    <col min="8707" max="8707" width="15.83203125" bestFit="1" customWidth="1"/>
    <col min="8709" max="8714" width="0" hidden="1" customWidth="1"/>
    <col min="8716" max="8716" width="14.1640625" bestFit="1" customWidth="1"/>
    <col min="8717" max="8717" width="13.33203125" bestFit="1" customWidth="1"/>
    <col min="8718" max="8719" width="11.1640625" bestFit="1" customWidth="1"/>
    <col min="8720" max="8720" width="12.6640625" bestFit="1" customWidth="1"/>
    <col min="8726" max="8726" width="12.6640625" bestFit="1" customWidth="1"/>
    <col min="8727" max="8727" width="13.33203125" customWidth="1"/>
    <col min="8729" max="8729" width="11.33203125" bestFit="1" customWidth="1"/>
    <col min="8730" max="8730" width="12.6640625" bestFit="1" customWidth="1"/>
    <col min="8736" max="8736" width="13.33203125" bestFit="1" customWidth="1"/>
    <col min="8738" max="8738" width="12.83203125" bestFit="1" customWidth="1"/>
    <col min="8740" max="8740" width="13.6640625" customWidth="1"/>
    <col min="8741" max="8741" width="12.6640625" bestFit="1" customWidth="1"/>
    <col min="8963" max="8963" width="15.83203125" bestFit="1" customWidth="1"/>
    <col min="8965" max="8970" width="0" hidden="1" customWidth="1"/>
    <col min="8972" max="8972" width="14.1640625" bestFit="1" customWidth="1"/>
    <col min="8973" max="8973" width="13.33203125" bestFit="1" customWidth="1"/>
    <col min="8974" max="8975" width="11.1640625" bestFit="1" customWidth="1"/>
    <col min="8976" max="8976" width="12.6640625" bestFit="1" customWidth="1"/>
    <col min="8982" max="8982" width="12.6640625" bestFit="1" customWidth="1"/>
    <col min="8983" max="8983" width="13.33203125" customWidth="1"/>
    <col min="8985" max="8985" width="11.33203125" bestFit="1" customWidth="1"/>
    <col min="8986" max="8986" width="12.6640625" bestFit="1" customWidth="1"/>
    <col min="8992" max="8992" width="13.33203125" bestFit="1" customWidth="1"/>
    <col min="8994" max="8994" width="12.83203125" bestFit="1" customWidth="1"/>
    <col min="8996" max="8996" width="13.6640625" customWidth="1"/>
    <col min="8997" max="8997" width="12.6640625" bestFit="1" customWidth="1"/>
    <col min="9219" max="9219" width="15.83203125" bestFit="1" customWidth="1"/>
    <col min="9221" max="9226" width="0" hidden="1" customWidth="1"/>
    <col min="9228" max="9228" width="14.1640625" bestFit="1" customWidth="1"/>
    <col min="9229" max="9229" width="13.33203125" bestFit="1" customWidth="1"/>
    <col min="9230" max="9231" width="11.1640625" bestFit="1" customWidth="1"/>
    <col min="9232" max="9232" width="12.6640625" bestFit="1" customWidth="1"/>
    <col min="9238" max="9238" width="12.6640625" bestFit="1" customWidth="1"/>
    <col min="9239" max="9239" width="13.33203125" customWidth="1"/>
    <col min="9241" max="9241" width="11.33203125" bestFit="1" customWidth="1"/>
    <col min="9242" max="9242" width="12.6640625" bestFit="1" customWidth="1"/>
    <col min="9248" max="9248" width="13.33203125" bestFit="1" customWidth="1"/>
    <col min="9250" max="9250" width="12.83203125" bestFit="1" customWidth="1"/>
    <col min="9252" max="9252" width="13.6640625" customWidth="1"/>
    <col min="9253" max="9253" width="12.6640625" bestFit="1" customWidth="1"/>
    <col min="9475" max="9475" width="15.83203125" bestFit="1" customWidth="1"/>
    <col min="9477" max="9482" width="0" hidden="1" customWidth="1"/>
    <col min="9484" max="9484" width="14.1640625" bestFit="1" customWidth="1"/>
    <col min="9485" max="9485" width="13.33203125" bestFit="1" customWidth="1"/>
    <col min="9486" max="9487" width="11.1640625" bestFit="1" customWidth="1"/>
    <col min="9488" max="9488" width="12.6640625" bestFit="1" customWidth="1"/>
    <col min="9494" max="9494" width="12.6640625" bestFit="1" customWidth="1"/>
    <col min="9495" max="9495" width="13.33203125" customWidth="1"/>
    <col min="9497" max="9497" width="11.33203125" bestFit="1" customWidth="1"/>
    <col min="9498" max="9498" width="12.6640625" bestFit="1" customWidth="1"/>
    <col min="9504" max="9504" width="13.33203125" bestFit="1" customWidth="1"/>
    <col min="9506" max="9506" width="12.83203125" bestFit="1" customWidth="1"/>
    <col min="9508" max="9508" width="13.6640625" customWidth="1"/>
    <col min="9509" max="9509" width="12.6640625" bestFit="1" customWidth="1"/>
    <col min="9731" max="9731" width="15.83203125" bestFit="1" customWidth="1"/>
    <col min="9733" max="9738" width="0" hidden="1" customWidth="1"/>
    <col min="9740" max="9740" width="14.1640625" bestFit="1" customWidth="1"/>
    <col min="9741" max="9741" width="13.33203125" bestFit="1" customWidth="1"/>
    <col min="9742" max="9743" width="11.1640625" bestFit="1" customWidth="1"/>
    <col min="9744" max="9744" width="12.6640625" bestFit="1" customWidth="1"/>
    <col min="9750" max="9750" width="12.6640625" bestFit="1" customWidth="1"/>
    <col min="9751" max="9751" width="13.33203125" customWidth="1"/>
    <col min="9753" max="9753" width="11.33203125" bestFit="1" customWidth="1"/>
    <col min="9754" max="9754" width="12.6640625" bestFit="1" customWidth="1"/>
    <col min="9760" max="9760" width="13.33203125" bestFit="1" customWidth="1"/>
    <col min="9762" max="9762" width="12.83203125" bestFit="1" customWidth="1"/>
    <col min="9764" max="9764" width="13.6640625" customWidth="1"/>
    <col min="9765" max="9765" width="12.6640625" bestFit="1" customWidth="1"/>
    <col min="9987" max="9987" width="15.83203125" bestFit="1" customWidth="1"/>
    <col min="9989" max="9994" width="0" hidden="1" customWidth="1"/>
    <col min="9996" max="9996" width="14.1640625" bestFit="1" customWidth="1"/>
    <col min="9997" max="9997" width="13.33203125" bestFit="1" customWidth="1"/>
    <col min="9998" max="9999" width="11.1640625" bestFit="1" customWidth="1"/>
    <col min="10000" max="10000" width="12.6640625" bestFit="1" customWidth="1"/>
    <col min="10006" max="10006" width="12.6640625" bestFit="1" customWidth="1"/>
    <col min="10007" max="10007" width="13.33203125" customWidth="1"/>
    <col min="10009" max="10009" width="11.33203125" bestFit="1" customWidth="1"/>
    <col min="10010" max="10010" width="12.6640625" bestFit="1" customWidth="1"/>
    <col min="10016" max="10016" width="13.33203125" bestFit="1" customWidth="1"/>
    <col min="10018" max="10018" width="12.83203125" bestFit="1" customWidth="1"/>
    <col min="10020" max="10020" width="13.6640625" customWidth="1"/>
    <col min="10021" max="10021" width="12.6640625" bestFit="1" customWidth="1"/>
    <col min="10243" max="10243" width="15.83203125" bestFit="1" customWidth="1"/>
    <col min="10245" max="10250" width="0" hidden="1" customWidth="1"/>
    <col min="10252" max="10252" width="14.1640625" bestFit="1" customWidth="1"/>
    <col min="10253" max="10253" width="13.33203125" bestFit="1" customWidth="1"/>
    <col min="10254" max="10255" width="11.1640625" bestFit="1" customWidth="1"/>
    <col min="10256" max="10256" width="12.6640625" bestFit="1" customWidth="1"/>
    <col min="10262" max="10262" width="12.6640625" bestFit="1" customWidth="1"/>
    <col min="10263" max="10263" width="13.33203125" customWidth="1"/>
    <col min="10265" max="10265" width="11.33203125" bestFit="1" customWidth="1"/>
    <col min="10266" max="10266" width="12.6640625" bestFit="1" customWidth="1"/>
    <col min="10272" max="10272" width="13.33203125" bestFit="1" customWidth="1"/>
    <col min="10274" max="10274" width="12.83203125" bestFit="1" customWidth="1"/>
    <col min="10276" max="10276" width="13.6640625" customWidth="1"/>
    <col min="10277" max="10277" width="12.6640625" bestFit="1" customWidth="1"/>
    <col min="10499" max="10499" width="15.83203125" bestFit="1" customWidth="1"/>
    <col min="10501" max="10506" width="0" hidden="1" customWidth="1"/>
    <col min="10508" max="10508" width="14.1640625" bestFit="1" customWidth="1"/>
    <col min="10509" max="10509" width="13.33203125" bestFit="1" customWidth="1"/>
    <col min="10510" max="10511" width="11.1640625" bestFit="1" customWidth="1"/>
    <col min="10512" max="10512" width="12.6640625" bestFit="1" customWidth="1"/>
    <col min="10518" max="10518" width="12.6640625" bestFit="1" customWidth="1"/>
    <col min="10519" max="10519" width="13.33203125" customWidth="1"/>
    <col min="10521" max="10521" width="11.33203125" bestFit="1" customWidth="1"/>
    <col min="10522" max="10522" width="12.6640625" bestFit="1" customWidth="1"/>
    <col min="10528" max="10528" width="13.33203125" bestFit="1" customWidth="1"/>
    <col min="10530" max="10530" width="12.83203125" bestFit="1" customWidth="1"/>
    <col min="10532" max="10532" width="13.6640625" customWidth="1"/>
    <col min="10533" max="10533" width="12.6640625" bestFit="1" customWidth="1"/>
    <col min="10755" max="10755" width="15.83203125" bestFit="1" customWidth="1"/>
    <col min="10757" max="10762" width="0" hidden="1" customWidth="1"/>
    <col min="10764" max="10764" width="14.1640625" bestFit="1" customWidth="1"/>
    <col min="10765" max="10765" width="13.33203125" bestFit="1" customWidth="1"/>
    <col min="10766" max="10767" width="11.1640625" bestFit="1" customWidth="1"/>
    <col min="10768" max="10768" width="12.6640625" bestFit="1" customWidth="1"/>
    <col min="10774" max="10774" width="12.6640625" bestFit="1" customWidth="1"/>
    <col min="10775" max="10775" width="13.33203125" customWidth="1"/>
    <col min="10777" max="10777" width="11.33203125" bestFit="1" customWidth="1"/>
    <col min="10778" max="10778" width="12.6640625" bestFit="1" customWidth="1"/>
    <col min="10784" max="10784" width="13.33203125" bestFit="1" customWidth="1"/>
    <col min="10786" max="10786" width="12.83203125" bestFit="1" customWidth="1"/>
    <col min="10788" max="10788" width="13.6640625" customWidth="1"/>
    <col min="10789" max="10789" width="12.6640625" bestFit="1" customWidth="1"/>
    <col min="11011" max="11011" width="15.83203125" bestFit="1" customWidth="1"/>
    <col min="11013" max="11018" width="0" hidden="1" customWidth="1"/>
    <col min="11020" max="11020" width="14.1640625" bestFit="1" customWidth="1"/>
    <col min="11021" max="11021" width="13.33203125" bestFit="1" customWidth="1"/>
    <col min="11022" max="11023" width="11.1640625" bestFit="1" customWidth="1"/>
    <col min="11024" max="11024" width="12.6640625" bestFit="1" customWidth="1"/>
    <col min="11030" max="11030" width="12.6640625" bestFit="1" customWidth="1"/>
    <col min="11031" max="11031" width="13.33203125" customWidth="1"/>
    <col min="11033" max="11033" width="11.33203125" bestFit="1" customWidth="1"/>
    <col min="11034" max="11034" width="12.6640625" bestFit="1" customWidth="1"/>
    <col min="11040" max="11040" width="13.33203125" bestFit="1" customWidth="1"/>
    <col min="11042" max="11042" width="12.83203125" bestFit="1" customWidth="1"/>
    <col min="11044" max="11044" width="13.6640625" customWidth="1"/>
    <col min="11045" max="11045" width="12.6640625" bestFit="1" customWidth="1"/>
    <col min="11267" max="11267" width="15.83203125" bestFit="1" customWidth="1"/>
    <col min="11269" max="11274" width="0" hidden="1" customWidth="1"/>
    <col min="11276" max="11276" width="14.1640625" bestFit="1" customWidth="1"/>
    <col min="11277" max="11277" width="13.33203125" bestFit="1" customWidth="1"/>
    <col min="11278" max="11279" width="11.1640625" bestFit="1" customWidth="1"/>
    <col min="11280" max="11280" width="12.6640625" bestFit="1" customWidth="1"/>
    <col min="11286" max="11286" width="12.6640625" bestFit="1" customWidth="1"/>
    <col min="11287" max="11287" width="13.33203125" customWidth="1"/>
    <col min="11289" max="11289" width="11.33203125" bestFit="1" customWidth="1"/>
    <col min="11290" max="11290" width="12.6640625" bestFit="1" customWidth="1"/>
    <col min="11296" max="11296" width="13.33203125" bestFit="1" customWidth="1"/>
    <col min="11298" max="11298" width="12.83203125" bestFit="1" customWidth="1"/>
    <col min="11300" max="11300" width="13.6640625" customWidth="1"/>
    <col min="11301" max="11301" width="12.6640625" bestFit="1" customWidth="1"/>
    <col min="11523" max="11523" width="15.83203125" bestFit="1" customWidth="1"/>
    <col min="11525" max="11530" width="0" hidden="1" customWidth="1"/>
    <col min="11532" max="11532" width="14.1640625" bestFit="1" customWidth="1"/>
    <col min="11533" max="11533" width="13.33203125" bestFit="1" customWidth="1"/>
    <col min="11534" max="11535" width="11.1640625" bestFit="1" customWidth="1"/>
    <col min="11536" max="11536" width="12.6640625" bestFit="1" customWidth="1"/>
    <col min="11542" max="11542" width="12.6640625" bestFit="1" customWidth="1"/>
    <col min="11543" max="11543" width="13.33203125" customWidth="1"/>
    <col min="11545" max="11545" width="11.33203125" bestFit="1" customWidth="1"/>
    <col min="11546" max="11546" width="12.6640625" bestFit="1" customWidth="1"/>
    <col min="11552" max="11552" width="13.33203125" bestFit="1" customWidth="1"/>
    <col min="11554" max="11554" width="12.83203125" bestFit="1" customWidth="1"/>
    <col min="11556" max="11556" width="13.6640625" customWidth="1"/>
    <col min="11557" max="11557" width="12.6640625" bestFit="1" customWidth="1"/>
    <col min="11779" max="11779" width="15.83203125" bestFit="1" customWidth="1"/>
    <col min="11781" max="11786" width="0" hidden="1" customWidth="1"/>
    <col min="11788" max="11788" width="14.1640625" bestFit="1" customWidth="1"/>
    <col min="11789" max="11789" width="13.33203125" bestFit="1" customWidth="1"/>
    <col min="11790" max="11791" width="11.1640625" bestFit="1" customWidth="1"/>
    <col min="11792" max="11792" width="12.6640625" bestFit="1" customWidth="1"/>
    <col min="11798" max="11798" width="12.6640625" bestFit="1" customWidth="1"/>
    <col min="11799" max="11799" width="13.33203125" customWidth="1"/>
    <col min="11801" max="11801" width="11.33203125" bestFit="1" customWidth="1"/>
    <col min="11802" max="11802" width="12.6640625" bestFit="1" customWidth="1"/>
    <col min="11808" max="11808" width="13.33203125" bestFit="1" customWidth="1"/>
    <col min="11810" max="11810" width="12.83203125" bestFit="1" customWidth="1"/>
    <col min="11812" max="11812" width="13.6640625" customWidth="1"/>
    <col min="11813" max="11813" width="12.6640625" bestFit="1" customWidth="1"/>
    <col min="12035" max="12035" width="15.83203125" bestFit="1" customWidth="1"/>
    <col min="12037" max="12042" width="0" hidden="1" customWidth="1"/>
    <col min="12044" max="12044" width="14.1640625" bestFit="1" customWidth="1"/>
    <col min="12045" max="12045" width="13.33203125" bestFit="1" customWidth="1"/>
    <col min="12046" max="12047" width="11.1640625" bestFit="1" customWidth="1"/>
    <col min="12048" max="12048" width="12.6640625" bestFit="1" customWidth="1"/>
    <col min="12054" max="12054" width="12.6640625" bestFit="1" customWidth="1"/>
    <col min="12055" max="12055" width="13.33203125" customWidth="1"/>
    <col min="12057" max="12057" width="11.33203125" bestFit="1" customWidth="1"/>
    <col min="12058" max="12058" width="12.6640625" bestFit="1" customWidth="1"/>
    <col min="12064" max="12064" width="13.33203125" bestFit="1" customWidth="1"/>
    <col min="12066" max="12066" width="12.83203125" bestFit="1" customWidth="1"/>
    <col min="12068" max="12068" width="13.6640625" customWidth="1"/>
    <col min="12069" max="12069" width="12.6640625" bestFit="1" customWidth="1"/>
    <col min="12291" max="12291" width="15.83203125" bestFit="1" customWidth="1"/>
    <col min="12293" max="12298" width="0" hidden="1" customWidth="1"/>
    <col min="12300" max="12300" width="14.1640625" bestFit="1" customWidth="1"/>
    <col min="12301" max="12301" width="13.33203125" bestFit="1" customWidth="1"/>
    <col min="12302" max="12303" width="11.1640625" bestFit="1" customWidth="1"/>
    <col min="12304" max="12304" width="12.6640625" bestFit="1" customWidth="1"/>
    <col min="12310" max="12310" width="12.6640625" bestFit="1" customWidth="1"/>
    <col min="12311" max="12311" width="13.33203125" customWidth="1"/>
    <col min="12313" max="12313" width="11.33203125" bestFit="1" customWidth="1"/>
    <col min="12314" max="12314" width="12.6640625" bestFit="1" customWidth="1"/>
    <col min="12320" max="12320" width="13.33203125" bestFit="1" customWidth="1"/>
    <col min="12322" max="12322" width="12.83203125" bestFit="1" customWidth="1"/>
    <col min="12324" max="12324" width="13.6640625" customWidth="1"/>
    <col min="12325" max="12325" width="12.6640625" bestFit="1" customWidth="1"/>
    <col min="12547" max="12547" width="15.83203125" bestFit="1" customWidth="1"/>
    <col min="12549" max="12554" width="0" hidden="1" customWidth="1"/>
    <col min="12556" max="12556" width="14.1640625" bestFit="1" customWidth="1"/>
    <col min="12557" max="12557" width="13.33203125" bestFit="1" customWidth="1"/>
    <col min="12558" max="12559" width="11.1640625" bestFit="1" customWidth="1"/>
    <col min="12560" max="12560" width="12.6640625" bestFit="1" customWidth="1"/>
    <col min="12566" max="12566" width="12.6640625" bestFit="1" customWidth="1"/>
    <col min="12567" max="12567" width="13.33203125" customWidth="1"/>
    <col min="12569" max="12569" width="11.33203125" bestFit="1" customWidth="1"/>
    <col min="12570" max="12570" width="12.6640625" bestFit="1" customWidth="1"/>
    <col min="12576" max="12576" width="13.33203125" bestFit="1" customWidth="1"/>
    <col min="12578" max="12578" width="12.83203125" bestFit="1" customWidth="1"/>
    <col min="12580" max="12580" width="13.6640625" customWidth="1"/>
    <col min="12581" max="12581" width="12.6640625" bestFit="1" customWidth="1"/>
    <col min="12803" max="12803" width="15.83203125" bestFit="1" customWidth="1"/>
    <col min="12805" max="12810" width="0" hidden="1" customWidth="1"/>
    <col min="12812" max="12812" width="14.1640625" bestFit="1" customWidth="1"/>
    <col min="12813" max="12813" width="13.33203125" bestFit="1" customWidth="1"/>
    <col min="12814" max="12815" width="11.1640625" bestFit="1" customWidth="1"/>
    <col min="12816" max="12816" width="12.6640625" bestFit="1" customWidth="1"/>
    <col min="12822" max="12822" width="12.6640625" bestFit="1" customWidth="1"/>
    <col min="12823" max="12823" width="13.33203125" customWidth="1"/>
    <col min="12825" max="12825" width="11.33203125" bestFit="1" customWidth="1"/>
    <col min="12826" max="12826" width="12.6640625" bestFit="1" customWidth="1"/>
    <col min="12832" max="12832" width="13.33203125" bestFit="1" customWidth="1"/>
    <col min="12834" max="12834" width="12.83203125" bestFit="1" customWidth="1"/>
    <col min="12836" max="12836" width="13.6640625" customWidth="1"/>
    <col min="12837" max="12837" width="12.6640625" bestFit="1" customWidth="1"/>
    <col min="13059" max="13059" width="15.83203125" bestFit="1" customWidth="1"/>
    <col min="13061" max="13066" width="0" hidden="1" customWidth="1"/>
    <col min="13068" max="13068" width="14.1640625" bestFit="1" customWidth="1"/>
    <col min="13069" max="13069" width="13.33203125" bestFit="1" customWidth="1"/>
    <col min="13070" max="13071" width="11.1640625" bestFit="1" customWidth="1"/>
    <col min="13072" max="13072" width="12.6640625" bestFit="1" customWidth="1"/>
    <col min="13078" max="13078" width="12.6640625" bestFit="1" customWidth="1"/>
    <col min="13079" max="13079" width="13.33203125" customWidth="1"/>
    <col min="13081" max="13081" width="11.33203125" bestFit="1" customWidth="1"/>
    <col min="13082" max="13082" width="12.6640625" bestFit="1" customWidth="1"/>
    <col min="13088" max="13088" width="13.33203125" bestFit="1" customWidth="1"/>
    <col min="13090" max="13090" width="12.83203125" bestFit="1" customWidth="1"/>
    <col min="13092" max="13092" width="13.6640625" customWidth="1"/>
    <col min="13093" max="13093" width="12.6640625" bestFit="1" customWidth="1"/>
    <col min="13315" max="13315" width="15.83203125" bestFit="1" customWidth="1"/>
    <col min="13317" max="13322" width="0" hidden="1" customWidth="1"/>
    <col min="13324" max="13324" width="14.1640625" bestFit="1" customWidth="1"/>
    <col min="13325" max="13325" width="13.33203125" bestFit="1" customWidth="1"/>
    <col min="13326" max="13327" width="11.1640625" bestFit="1" customWidth="1"/>
    <col min="13328" max="13328" width="12.6640625" bestFit="1" customWidth="1"/>
    <col min="13334" max="13334" width="12.6640625" bestFit="1" customWidth="1"/>
    <col min="13335" max="13335" width="13.33203125" customWidth="1"/>
    <col min="13337" max="13337" width="11.33203125" bestFit="1" customWidth="1"/>
    <col min="13338" max="13338" width="12.6640625" bestFit="1" customWidth="1"/>
    <col min="13344" max="13344" width="13.33203125" bestFit="1" customWidth="1"/>
    <col min="13346" max="13346" width="12.83203125" bestFit="1" customWidth="1"/>
    <col min="13348" max="13348" width="13.6640625" customWidth="1"/>
    <col min="13349" max="13349" width="12.6640625" bestFit="1" customWidth="1"/>
    <col min="13571" max="13571" width="15.83203125" bestFit="1" customWidth="1"/>
    <col min="13573" max="13578" width="0" hidden="1" customWidth="1"/>
    <col min="13580" max="13580" width="14.1640625" bestFit="1" customWidth="1"/>
    <col min="13581" max="13581" width="13.33203125" bestFit="1" customWidth="1"/>
    <col min="13582" max="13583" width="11.1640625" bestFit="1" customWidth="1"/>
    <col min="13584" max="13584" width="12.6640625" bestFit="1" customWidth="1"/>
    <col min="13590" max="13590" width="12.6640625" bestFit="1" customWidth="1"/>
    <col min="13591" max="13591" width="13.33203125" customWidth="1"/>
    <col min="13593" max="13593" width="11.33203125" bestFit="1" customWidth="1"/>
    <col min="13594" max="13594" width="12.6640625" bestFit="1" customWidth="1"/>
    <col min="13600" max="13600" width="13.33203125" bestFit="1" customWidth="1"/>
    <col min="13602" max="13602" width="12.83203125" bestFit="1" customWidth="1"/>
    <col min="13604" max="13604" width="13.6640625" customWidth="1"/>
    <col min="13605" max="13605" width="12.6640625" bestFit="1" customWidth="1"/>
    <col min="13827" max="13827" width="15.83203125" bestFit="1" customWidth="1"/>
    <col min="13829" max="13834" width="0" hidden="1" customWidth="1"/>
    <col min="13836" max="13836" width="14.1640625" bestFit="1" customWidth="1"/>
    <col min="13837" max="13837" width="13.33203125" bestFit="1" customWidth="1"/>
    <col min="13838" max="13839" width="11.1640625" bestFit="1" customWidth="1"/>
    <col min="13840" max="13840" width="12.6640625" bestFit="1" customWidth="1"/>
    <col min="13846" max="13846" width="12.6640625" bestFit="1" customWidth="1"/>
    <col min="13847" max="13847" width="13.33203125" customWidth="1"/>
    <col min="13849" max="13849" width="11.33203125" bestFit="1" customWidth="1"/>
    <col min="13850" max="13850" width="12.6640625" bestFit="1" customWidth="1"/>
    <col min="13856" max="13856" width="13.33203125" bestFit="1" customWidth="1"/>
    <col min="13858" max="13858" width="12.83203125" bestFit="1" customWidth="1"/>
    <col min="13860" max="13860" width="13.6640625" customWidth="1"/>
    <col min="13861" max="13861" width="12.6640625" bestFit="1" customWidth="1"/>
    <col min="14083" max="14083" width="15.83203125" bestFit="1" customWidth="1"/>
    <col min="14085" max="14090" width="0" hidden="1" customWidth="1"/>
    <col min="14092" max="14092" width="14.1640625" bestFit="1" customWidth="1"/>
    <col min="14093" max="14093" width="13.33203125" bestFit="1" customWidth="1"/>
    <col min="14094" max="14095" width="11.1640625" bestFit="1" customWidth="1"/>
    <col min="14096" max="14096" width="12.6640625" bestFit="1" customWidth="1"/>
    <col min="14102" max="14102" width="12.6640625" bestFit="1" customWidth="1"/>
    <col min="14103" max="14103" width="13.33203125" customWidth="1"/>
    <col min="14105" max="14105" width="11.33203125" bestFit="1" customWidth="1"/>
    <col min="14106" max="14106" width="12.6640625" bestFit="1" customWidth="1"/>
    <col min="14112" max="14112" width="13.33203125" bestFit="1" customWidth="1"/>
    <col min="14114" max="14114" width="12.83203125" bestFit="1" customWidth="1"/>
    <col min="14116" max="14116" width="13.6640625" customWidth="1"/>
    <col min="14117" max="14117" width="12.6640625" bestFit="1" customWidth="1"/>
    <col min="14339" max="14339" width="15.83203125" bestFit="1" customWidth="1"/>
    <col min="14341" max="14346" width="0" hidden="1" customWidth="1"/>
    <col min="14348" max="14348" width="14.1640625" bestFit="1" customWidth="1"/>
    <col min="14349" max="14349" width="13.33203125" bestFit="1" customWidth="1"/>
    <col min="14350" max="14351" width="11.1640625" bestFit="1" customWidth="1"/>
    <col min="14352" max="14352" width="12.6640625" bestFit="1" customWidth="1"/>
    <col min="14358" max="14358" width="12.6640625" bestFit="1" customWidth="1"/>
    <col min="14359" max="14359" width="13.33203125" customWidth="1"/>
    <col min="14361" max="14361" width="11.33203125" bestFit="1" customWidth="1"/>
    <col min="14362" max="14362" width="12.6640625" bestFit="1" customWidth="1"/>
    <col min="14368" max="14368" width="13.33203125" bestFit="1" customWidth="1"/>
    <col min="14370" max="14370" width="12.83203125" bestFit="1" customWidth="1"/>
    <col min="14372" max="14372" width="13.6640625" customWidth="1"/>
    <col min="14373" max="14373" width="12.6640625" bestFit="1" customWidth="1"/>
    <col min="14595" max="14595" width="15.83203125" bestFit="1" customWidth="1"/>
    <col min="14597" max="14602" width="0" hidden="1" customWidth="1"/>
    <col min="14604" max="14604" width="14.1640625" bestFit="1" customWidth="1"/>
    <col min="14605" max="14605" width="13.33203125" bestFit="1" customWidth="1"/>
    <col min="14606" max="14607" width="11.1640625" bestFit="1" customWidth="1"/>
    <col min="14608" max="14608" width="12.6640625" bestFit="1" customWidth="1"/>
    <col min="14614" max="14614" width="12.6640625" bestFit="1" customWidth="1"/>
    <col min="14615" max="14615" width="13.33203125" customWidth="1"/>
    <col min="14617" max="14617" width="11.33203125" bestFit="1" customWidth="1"/>
    <col min="14618" max="14618" width="12.6640625" bestFit="1" customWidth="1"/>
    <col min="14624" max="14624" width="13.33203125" bestFit="1" customWidth="1"/>
    <col min="14626" max="14626" width="12.83203125" bestFit="1" customWidth="1"/>
    <col min="14628" max="14628" width="13.6640625" customWidth="1"/>
    <col min="14629" max="14629" width="12.6640625" bestFit="1" customWidth="1"/>
    <col min="14851" max="14851" width="15.83203125" bestFit="1" customWidth="1"/>
    <col min="14853" max="14858" width="0" hidden="1" customWidth="1"/>
    <col min="14860" max="14860" width="14.1640625" bestFit="1" customWidth="1"/>
    <col min="14861" max="14861" width="13.33203125" bestFit="1" customWidth="1"/>
    <col min="14862" max="14863" width="11.1640625" bestFit="1" customWidth="1"/>
    <col min="14864" max="14864" width="12.6640625" bestFit="1" customWidth="1"/>
    <col min="14870" max="14870" width="12.6640625" bestFit="1" customWidth="1"/>
    <col min="14871" max="14871" width="13.33203125" customWidth="1"/>
    <col min="14873" max="14873" width="11.33203125" bestFit="1" customWidth="1"/>
    <col min="14874" max="14874" width="12.6640625" bestFit="1" customWidth="1"/>
    <col min="14880" max="14880" width="13.33203125" bestFit="1" customWidth="1"/>
    <col min="14882" max="14882" width="12.83203125" bestFit="1" customWidth="1"/>
    <col min="14884" max="14884" width="13.6640625" customWidth="1"/>
    <col min="14885" max="14885" width="12.6640625" bestFit="1" customWidth="1"/>
    <col min="15107" max="15107" width="15.83203125" bestFit="1" customWidth="1"/>
    <col min="15109" max="15114" width="0" hidden="1" customWidth="1"/>
    <col min="15116" max="15116" width="14.1640625" bestFit="1" customWidth="1"/>
    <col min="15117" max="15117" width="13.33203125" bestFit="1" customWidth="1"/>
    <col min="15118" max="15119" width="11.1640625" bestFit="1" customWidth="1"/>
    <col min="15120" max="15120" width="12.6640625" bestFit="1" customWidth="1"/>
    <col min="15126" max="15126" width="12.6640625" bestFit="1" customWidth="1"/>
    <col min="15127" max="15127" width="13.33203125" customWidth="1"/>
    <col min="15129" max="15129" width="11.33203125" bestFit="1" customWidth="1"/>
    <col min="15130" max="15130" width="12.6640625" bestFit="1" customWidth="1"/>
    <col min="15136" max="15136" width="13.33203125" bestFit="1" customWidth="1"/>
    <col min="15138" max="15138" width="12.83203125" bestFit="1" customWidth="1"/>
    <col min="15140" max="15140" width="13.6640625" customWidth="1"/>
    <col min="15141" max="15141" width="12.6640625" bestFit="1" customWidth="1"/>
    <col min="15363" max="15363" width="15.83203125" bestFit="1" customWidth="1"/>
    <col min="15365" max="15370" width="0" hidden="1" customWidth="1"/>
    <col min="15372" max="15372" width="14.1640625" bestFit="1" customWidth="1"/>
    <col min="15373" max="15373" width="13.33203125" bestFit="1" customWidth="1"/>
    <col min="15374" max="15375" width="11.1640625" bestFit="1" customWidth="1"/>
    <col min="15376" max="15376" width="12.6640625" bestFit="1" customWidth="1"/>
    <col min="15382" max="15382" width="12.6640625" bestFit="1" customWidth="1"/>
    <col min="15383" max="15383" width="13.33203125" customWidth="1"/>
    <col min="15385" max="15385" width="11.33203125" bestFit="1" customWidth="1"/>
    <col min="15386" max="15386" width="12.6640625" bestFit="1" customWidth="1"/>
    <col min="15392" max="15392" width="13.33203125" bestFit="1" customWidth="1"/>
    <col min="15394" max="15394" width="12.83203125" bestFit="1" customWidth="1"/>
    <col min="15396" max="15396" width="13.6640625" customWidth="1"/>
    <col min="15397" max="15397" width="12.6640625" bestFit="1" customWidth="1"/>
    <col min="15619" max="15619" width="15.83203125" bestFit="1" customWidth="1"/>
    <col min="15621" max="15626" width="0" hidden="1" customWidth="1"/>
    <col min="15628" max="15628" width="14.1640625" bestFit="1" customWidth="1"/>
    <col min="15629" max="15629" width="13.33203125" bestFit="1" customWidth="1"/>
    <col min="15630" max="15631" width="11.1640625" bestFit="1" customWidth="1"/>
    <col min="15632" max="15632" width="12.6640625" bestFit="1" customWidth="1"/>
    <col min="15638" max="15638" width="12.6640625" bestFit="1" customWidth="1"/>
    <col min="15639" max="15639" width="13.33203125" customWidth="1"/>
    <col min="15641" max="15641" width="11.33203125" bestFit="1" customWidth="1"/>
    <col min="15642" max="15642" width="12.6640625" bestFit="1" customWidth="1"/>
    <col min="15648" max="15648" width="13.33203125" bestFit="1" customWidth="1"/>
    <col min="15650" max="15650" width="12.83203125" bestFit="1" customWidth="1"/>
    <col min="15652" max="15652" width="13.6640625" customWidth="1"/>
    <col min="15653" max="15653" width="12.6640625" bestFit="1" customWidth="1"/>
    <col min="15875" max="15875" width="15.83203125" bestFit="1" customWidth="1"/>
    <col min="15877" max="15882" width="0" hidden="1" customWidth="1"/>
    <col min="15884" max="15884" width="14.1640625" bestFit="1" customWidth="1"/>
    <col min="15885" max="15885" width="13.33203125" bestFit="1" customWidth="1"/>
    <col min="15886" max="15887" width="11.1640625" bestFit="1" customWidth="1"/>
    <col min="15888" max="15888" width="12.6640625" bestFit="1" customWidth="1"/>
    <col min="15894" max="15894" width="12.6640625" bestFit="1" customWidth="1"/>
    <col min="15895" max="15895" width="13.33203125" customWidth="1"/>
    <col min="15897" max="15897" width="11.33203125" bestFit="1" customWidth="1"/>
    <col min="15898" max="15898" width="12.6640625" bestFit="1" customWidth="1"/>
    <col min="15904" max="15904" width="13.33203125" bestFit="1" customWidth="1"/>
    <col min="15906" max="15906" width="12.83203125" bestFit="1" customWidth="1"/>
    <col min="15908" max="15908" width="13.6640625" customWidth="1"/>
    <col min="15909" max="15909" width="12.6640625" bestFit="1" customWidth="1"/>
    <col min="16131" max="16131" width="15.83203125" bestFit="1" customWidth="1"/>
    <col min="16133" max="16138" width="0" hidden="1" customWidth="1"/>
    <col min="16140" max="16140" width="14.1640625" bestFit="1" customWidth="1"/>
    <col min="16141" max="16141" width="13.33203125" bestFit="1" customWidth="1"/>
    <col min="16142" max="16143" width="11.1640625" bestFit="1" customWidth="1"/>
    <col min="16144" max="16144" width="12.6640625" bestFit="1" customWidth="1"/>
    <col min="16150" max="16150" width="12.6640625" bestFit="1" customWidth="1"/>
    <col min="16151" max="16151" width="13.33203125" customWidth="1"/>
    <col min="16153" max="16153" width="11.33203125" bestFit="1" customWidth="1"/>
    <col min="16154" max="16154" width="12.6640625" bestFit="1" customWidth="1"/>
    <col min="16160" max="16160" width="13.33203125" bestFit="1" customWidth="1"/>
    <col min="16162" max="16162" width="12.83203125" bestFit="1" customWidth="1"/>
    <col min="16164" max="16164" width="13.6640625" customWidth="1"/>
    <col min="16165" max="16165" width="12.6640625" bestFit="1" customWidth="1"/>
  </cols>
  <sheetData>
    <row r="1" spans="2:38">
      <c r="AH1" t="s">
        <v>0</v>
      </c>
      <c r="AI1" s="5">
        <v>0.1</v>
      </c>
    </row>
    <row r="2" spans="2:38">
      <c r="AH2" t="s">
        <v>1</v>
      </c>
      <c r="AI2">
        <v>1000</v>
      </c>
    </row>
    <row r="4" spans="2:38">
      <c r="C4" s="6" t="s">
        <v>2</v>
      </c>
      <c r="AG4">
        <v>0</v>
      </c>
    </row>
    <row r="5" spans="2:38">
      <c r="C5" s="6" t="s">
        <v>3</v>
      </c>
      <c r="U5" t="s">
        <v>4</v>
      </c>
      <c r="V5" s="7">
        <v>1000000</v>
      </c>
      <c r="AG5">
        <v>1</v>
      </c>
    </row>
    <row r="6" spans="2:38">
      <c r="U6" t="s">
        <v>5</v>
      </c>
      <c r="V6">
        <v>30</v>
      </c>
      <c r="X6" t="s">
        <v>6</v>
      </c>
      <c r="Y6" s="4" t="s">
        <v>7</v>
      </c>
      <c r="Z6" s="2" t="s">
        <v>8</v>
      </c>
      <c r="AG6">
        <v>2</v>
      </c>
    </row>
    <row r="7" spans="2:38">
      <c r="U7" t="s">
        <v>9</v>
      </c>
      <c r="V7" s="8">
        <v>0.05</v>
      </c>
      <c r="X7">
        <v>0</v>
      </c>
      <c r="AG7">
        <v>3</v>
      </c>
    </row>
    <row r="8" spans="2:38">
      <c r="X8">
        <v>1</v>
      </c>
      <c r="Y8" s="4">
        <f>-$W$13</f>
        <v>15051.435080276582</v>
      </c>
      <c r="Z8" s="2">
        <f>Y8</f>
        <v>15051.435080276582</v>
      </c>
      <c r="AG8">
        <v>4</v>
      </c>
    </row>
    <row r="9" spans="2:38">
      <c r="B9" s="6" t="s">
        <v>10</v>
      </c>
      <c r="C9" s="9">
        <v>1000000</v>
      </c>
      <c r="E9" s="10" t="s">
        <v>11</v>
      </c>
      <c r="F9" s="10" t="s">
        <v>12</v>
      </c>
      <c r="G9" s="10" t="s">
        <v>13</v>
      </c>
      <c r="H9" s="11" t="s">
        <v>14</v>
      </c>
      <c r="I9" s="12" t="s">
        <v>15</v>
      </c>
      <c r="J9" s="12" t="s">
        <v>8</v>
      </c>
      <c r="L9" s="12" t="s">
        <v>7</v>
      </c>
      <c r="M9" s="10" t="s">
        <v>16</v>
      </c>
      <c r="N9" s="12" t="s">
        <v>8</v>
      </c>
      <c r="O9" s="12" t="s">
        <v>12</v>
      </c>
      <c r="X9">
        <v>2</v>
      </c>
      <c r="Y9" s="4">
        <f t="shared" ref="Y9:Y38" si="0">-$W$13</f>
        <v>15051.435080276582</v>
      </c>
      <c r="Z9" s="2">
        <f>Y9+(Y8*(1+$V$7))</f>
        <v>30855.441914566996</v>
      </c>
      <c r="AG9">
        <v>5</v>
      </c>
      <c r="AH9">
        <f>AI2*(1+AI1)^5</f>
        <v>1610.5100000000004</v>
      </c>
      <c r="AI9" t="s">
        <v>17</v>
      </c>
    </row>
    <row r="10" spans="2:38">
      <c r="B10" s="6" t="s">
        <v>18</v>
      </c>
      <c r="C10" s="5">
        <v>0.1</v>
      </c>
      <c r="D10">
        <v>0</v>
      </c>
      <c r="H10" s="2">
        <f>C9</f>
        <v>1000000</v>
      </c>
      <c r="X10">
        <v>3</v>
      </c>
      <c r="Y10" s="4">
        <f t="shared" si="0"/>
        <v>15051.435080276582</v>
      </c>
      <c r="Z10" s="2">
        <f>Y10+(Z9*(1+$V$7))</f>
        <v>47449.649090571933</v>
      </c>
      <c r="AG10" s="13" t="s">
        <v>8</v>
      </c>
      <c r="AK10" t="s">
        <v>15</v>
      </c>
      <c r="AL10">
        <f>AH9/(1+AI1)^5</f>
        <v>999.99999999999989</v>
      </c>
    </row>
    <row r="11" spans="2:38">
      <c r="D11">
        <v>1</v>
      </c>
      <c r="E11" s="1">
        <f>$C$13</f>
        <v>106079.24825263392</v>
      </c>
      <c r="F11" s="1">
        <f>$C$10*H10</f>
        <v>100000</v>
      </c>
      <c r="G11" s="1">
        <f>E11-F11</f>
        <v>6079.2482526339154</v>
      </c>
      <c r="H11" s="2">
        <f>H10-G11</f>
        <v>993920.75174736604</v>
      </c>
      <c r="I11" s="14">
        <f t="shared" ref="I11:I40" si="1">E11/(1+$C$10)^D11</f>
        <v>96435.680229667181</v>
      </c>
      <c r="J11" s="14">
        <f>E11*(1+$C$10)^($D$40-D10)</f>
        <v>1851019.4751412787</v>
      </c>
      <c r="L11" s="14">
        <f>$C$19</f>
        <v>6079.2482526338981</v>
      </c>
      <c r="M11" s="1">
        <f>L11</f>
        <v>6079.2482526338981</v>
      </c>
      <c r="O11" s="15">
        <f>L11-M11</f>
        <v>0</v>
      </c>
      <c r="W11" t="s">
        <v>19</v>
      </c>
      <c r="X11">
        <v>4</v>
      </c>
      <c r="Y11" s="4">
        <f t="shared" si="0"/>
        <v>15051.435080276582</v>
      </c>
      <c r="Z11" s="2">
        <f t="shared" ref="Z11:Z37" si="2">Y11+(Z10*(1+$V$7))</f>
        <v>64873.566625377112</v>
      </c>
      <c r="AH11" s="16">
        <f>FV(AI1,5,,AI2)</f>
        <v>-1610.5100000000004</v>
      </c>
      <c r="AI11" t="s">
        <v>20</v>
      </c>
    </row>
    <row r="12" spans="2:38">
      <c r="D12">
        <v>2</v>
      </c>
      <c r="E12" s="1">
        <f t="shared" ref="E12:E40" si="3">$C$13</f>
        <v>106079.24825263392</v>
      </c>
      <c r="F12" s="1">
        <f t="shared" ref="F12:F40" si="4">$C$10*H11</f>
        <v>99392.075174736616</v>
      </c>
      <c r="G12" s="1">
        <f t="shared" ref="G12:G40" si="5">E12-F12</f>
        <v>6687.1730778972997</v>
      </c>
      <c r="H12" s="2">
        <f t="shared" ref="H12:H40" si="6">H11-G12</f>
        <v>987233.57866946876</v>
      </c>
      <c r="I12" s="14">
        <f t="shared" si="1"/>
        <v>87668.800208788351</v>
      </c>
      <c r="J12" s="14">
        <f t="shared" ref="J12:J40" si="7">E12*(1+$C$10)^($D$40-D11)</f>
        <v>1682744.977401162</v>
      </c>
      <c r="L12" s="14">
        <f t="shared" ref="L12:L40" si="8">$C$19</f>
        <v>6079.2482526338981</v>
      </c>
      <c r="M12" s="1">
        <f>L11*(1+$C$10)^1</f>
        <v>6687.1730778972887</v>
      </c>
      <c r="O12" s="15">
        <f>M12-L12</f>
        <v>607.92482526339063</v>
      </c>
      <c r="X12">
        <v>5</v>
      </c>
      <c r="Y12" s="4">
        <f t="shared" si="0"/>
        <v>15051.435080276582</v>
      </c>
      <c r="Z12" s="2">
        <f t="shared" si="2"/>
        <v>83168.680036922553</v>
      </c>
    </row>
    <row r="13" spans="2:38">
      <c r="B13" s="6" t="s">
        <v>21</v>
      </c>
      <c r="C13" s="17">
        <f>-PMT(C10,30,C9)</f>
        <v>106079.24825263392</v>
      </c>
      <c r="D13">
        <v>3</v>
      </c>
      <c r="E13" s="1">
        <f t="shared" si="3"/>
        <v>106079.24825263392</v>
      </c>
      <c r="F13" s="1">
        <f t="shared" si="4"/>
        <v>98723.357866946884</v>
      </c>
      <c r="G13" s="1">
        <f t="shared" si="5"/>
        <v>7355.8903856870311</v>
      </c>
      <c r="H13" s="2">
        <f t="shared" si="6"/>
        <v>979877.68828378175</v>
      </c>
      <c r="I13" s="14">
        <f t="shared" si="1"/>
        <v>79698.90928071666</v>
      </c>
      <c r="J13" s="14">
        <f t="shared" si="7"/>
        <v>1529768.1612737838</v>
      </c>
      <c r="L13" s="14">
        <f t="shared" si="8"/>
        <v>6079.2482526338981</v>
      </c>
      <c r="M13" s="1">
        <f>M12*(1+$C$10)</f>
        <v>7355.8903856870184</v>
      </c>
      <c r="O13" s="15">
        <f t="shared" ref="O13:O39" si="9">M13-L13</f>
        <v>1276.6421330531202</v>
      </c>
      <c r="V13" t="s">
        <v>20</v>
      </c>
      <c r="W13" s="16">
        <f>PMT($V$7,30,,$V$5)</f>
        <v>-15051.435080276582</v>
      </c>
      <c r="X13">
        <v>6</v>
      </c>
      <c r="Y13" s="4">
        <f t="shared" si="0"/>
        <v>15051.435080276582</v>
      </c>
      <c r="Z13" s="2">
        <f t="shared" si="2"/>
        <v>102378.54911904527</v>
      </c>
      <c r="AG13" t="s">
        <v>15</v>
      </c>
      <c r="AH13">
        <v>1000000</v>
      </c>
    </row>
    <row r="14" spans="2:38">
      <c r="D14">
        <v>4</v>
      </c>
      <c r="E14" s="1">
        <f t="shared" si="3"/>
        <v>106079.24825263392</v>
      </c>
      <c r="F14" s="1">
        <f t="shared" si="4"/>
        <v>97987.768828378175</v>
      </c>
      <c r="G14" s="1">
        <f t="shared" si="5"/>
        <v>8091.47942425574</v>
      </c>
      <c r="H14" s="2">
        <f t="shared" si="6"/>
        <v>971786.20885952597</v>
      </c>
      <c r="I14" s="14">
        <f t="shared" si="1"/>
        <v>72453.553891560601</v>
      </c>
      <c r="J14" s="14">
        <f t="shared" si="7"/>
        <v>1390698.3284307125</v>
      </c>
      <c r="L14" s="14">
        <f t="shared" si="8"/>
        <v>6079.2482526338981</v>
      </c>
      <c r="M14" s="1">
        <f t="shared" ref="M14:M40" si="10">M13*(1+$C$10)</f>
        <v>8091.4794242557209</v>
      </c>
      <c r="O14" s="15">
        <f t="shared" si="9"/>
        <v>2012.2311716218228</v>
      </c>
      <c r="X14">
        <v>7</v>
      </c>
      <c r="Y14" s="4">
        <f t="shared" si="0"/>
        <v>15051.435080276582</v>
      </c>
      <c r="Z14" s="2">
        <f t="shared" si="2"/>
        <v>122548.91165527413</v>
      </c>
      <c r="AE14" t="s">
        <v>22</v>
      </c>
      <c r="AG14" t="s">
        <v>23</v>
      </c>
      <c r="AH14" s="5">
        <v>0.08</v>
      </c>
    </row>
    <row r="15" spans="2:38">
      <c r="B15" s="6" t="s">
        <v>24</v>
      </c>
      <c r="C15" s="16">
        <f>FV($C$10,30,E11,,0)</f>
        <v>-17449402.268886447</v>
      </c>
      <c r="D15">
        <v>5</v>
      </c>
      <c r="E15" s="1">
        <f t="shared" si="3"/>
        <v>106079.24825263392</v>
      </c>
      <c r="F15" s="1">
        <f t="shared" si="4"/>
        <v>97178.620885952609</v>
      </c>
      <c r="G15" s="1">
        <f t="shared" si="5"/>
        <v>8900.6273666813067</v>
      </c>
      <c r="H15" s="2">
        <f t="shared" si="6"/>
        <v>962885.58149284462</v>
      </c>
      <c r="I15" s="14">
        <f t="shared" si="1"/>
        <v>65866.867174145998</v>
      </c>
      <c r="J15" s="14">
        <f t="shared" si="7"/>
        <v>1264271.2076642839</v>
      </c>
      <c r="L15" s="14">
        <f t="shared" si="8"/>
        <v>6079.2482526338981</v>
      </c>
      <c r="M15" s="1">
        <f t="shared" si="10"/>
        <v>8900.627366681294</v>
      </c>
      <c r="O15" s="15">
        <f t="shared" si="9"/>
        <v>2821.3791140473959</v>
      </c>
      <c r="V15" t="s">
        <v>17</v>
      </c>
      <c r="W15" s="15">
        <f>(V5*V7)/(((1+V7)^30)-1)</f>
        <v>15051.435080276584</v>
      </c>
      <c r="X15">
        <v>8</v>
      </c>
      <c r="Y15" s="4">
        <f t="shared" si="0"/>
        <v>15051.435080276582</v>
      </c>
      <c r="Z15" s="2">
        <f t="shared" si="2"/>
        <v>143727.79231831443</v>
      </c>
      <c r="AH15" t="s">
        <v>25</v>
      </c>
      <c r="AI15" t="s">
        <v>26</v>
      </c>
      <c r="AJ15" t="s">
        <v>27</v>
      </c>
      <c r="AK15" t="s">
        <v>28</v>
      </c>
    </row>
    <row r="16" spans="2:38">
      <c r="D16">
        <v>6</v>
      </c>
      <c r="E16" s="1">
        <f t="shared" si="3"/>
        <v>106079.24825263392</v>
      </c>
      <c r="F16" s="1">
        <f t="shared" si="4"/>
        <v>96288.558149284465</v>
      </c>
      <c r="G16" s="1">
        <f t="shared" si="5"/>
        <v>9790.6901033494505</v>
      </c>
      <c r="H16" s="2">
        <f t="shared" si="6"/>
        <v>953094.89138949523</v>
      </c>
      <c r="I16" s="14">
        <f t="shared" si="1"/>
        <v>59878.970158314543</v>
      </c>
      <c r="J16" s="14">
        <f t="shared" si="7"/>
        <v>1149337.4615129852</v>
      </c>
      <c r="L16" s="14">
        <f t="shared" si="8"/>
        <v>6079.2482526338981</v>
      </c>
      <c r="M16" s="1">
        <f t="shared" si="10"/>
        <v>9790.690103349425</v>
      </c>
      <c r="O16" s="15">
        <f t="shared" si="9"/>
        <v>3711.4418507155269</v>
      </c>
      <c r="X16">
        <v>9</v>
      </c>
      <c r="Y16" s="4">
        <f t="shared" si="0"/>
        <v>15051.435080276582</v>
      </c>
      <c r="Z16" s="2">
        <f t="shared" si="2"/>
        <v>165965.61701450672</v>
      </c>
      <c r="AE16" t="s">
        <v>29</v>
      </c>
      <c r="AG16">
        <v>0</v>
      </c>
      <c r="AK16" s="7">
        <f>AH13</f>
        <v>1000000</v>
      </c>
    </row>
    <row r="17" spans="1:48">
      <c r="B17" s="6" t="s">
        <v>30</v>
      </c>
      <c r="C17" s="6" t="s">
        <v>31</v>
      </c>
      <c r="D17">
        <v>7</v>
      </c>
      <c r="E17" s="1">
        <f t="shared" si="3"/>
        <v>106079.24825263392</v>
      </c>
      <c r="F17" s="1">
        <f t="shared" si="4"/>
        <v>95309.489138949531</v>
      </c>
      <c r="G17" s="1">
        <f t="shared" si="5"/>
        <v>10769.759113684384</v>
      </c>
      <c r="H17" s="2">
        <f t="shared" si="6"/>
        <v>942325.13227581081</v>
      </c>
      <c r="I17" s="14">
        <f t="shared" si="1"/>
        <v>54435.427416649574</v>
      </c>
      <c r="J17" s="14">
        <f t="shared" si="7"/>
        <v>1044852.2377390773</v>
      </c>
      <c r="L17" s="14">
        <f t="shared" si="8"/>
        <v>6079.2482526338981</v>
      </c>
      <c r="M17" s="1">
        <f t="shared" si="10"/>
        <v>10769.759113684368</v>
      </c>
      <c r="O17" s="15">
        <f t="shared" si="9"/>
        <v>4690.5108610504694</v>
      </c>
      <c r="V17" t="s">
        <v>32</v>
      </c>
      <c r="X17">
        <v>10</v>
      </c>
      <c r="Y17" s="4">
        <f t="shared" si="0"/>
        <v>15051.435080276582</v>
      </c>
      <c r="Z17" s="2">
        <f t="shared" si="2"/>
        <v>189315.33294550862</v>
      </c>
      <c r="AE17" t="s">
        <v>33</v>
      </c>
      <c r="AF17" s="16">
        <f>PMT(AH14,AG21,AH13)</f>
        <v>-250456.45456683659</v>
      </c>
      <c r="AG17">
        <v>1</v>
      </c>
      <c r="AH17" s="7">
        <f>-$AF$17</f>
        <v>250456.45456683659</v>
      </c>
      <c r="AI17" s="15">
        <f>$AH$14*AK16</f>
        <v>80000</v>
      </c>
      <c r="AJ17" s="15">
        <f>AH17-AI17</f>
        <v>170456.45456683659</v>
      </c>
      <c r="AK17" s="15">
        <f>AK16-AJ17</f>
        <v>829543.54543316341</v>
      </c>
      <c r="AL17" s="15"/>
    </row>
    <row r="18" spans="1:48">
      <c r="D18">
        <v>8</v>
      </c>
      <c r="E18" s="1">
        <f t="shared" si="3"/>
        <v>106079.24825263392</v>
      </c>
      <c r="F18" s="1">
        <f t="shared" si="4"/>
        <v>94232.51322758109</v>
      </c>
      <c r="G18" s="1">
        <f t="shared" si="5"/>
        <v>11846.735025052825</v>
      </c>
      <c r="H18" s="2">
        <f t="shared" si="6"/>
        <v>930478.39725075802</v>
      </c>
      <c r="I18" s="14">
        <f t="shared" si="1"/>
        <v>49486.752196954163</v>
      </c>
      <c r="J18" s="14">
        <f t="shared" si="7"/>
        <v>949865.67067188863</v>
      </c>
      <c r="L18" s="14">
        <f t="shared" si="8"/>
        <v>6079.2482526338981</v>
      </c>
      <c r="M18" s="1">
        <f t="shared" si="10"/>
        <v>11846.735025052805</v>
      </c>
      <c r="O18" s="15">
        <f t="shared" si="9"/>
        <v>5767.4867724189071</v>
      </c>
      <c r="X18">
        <v>11</v>
      </c>
      <c r="Y18" s="4">
        <f t="shared" si="0"/>
        <v>15051.435080276582</v>
      </c>
      <c r="Z18" s="2">
        <f t="shared" si="2"/>
        <v>213832.53467306064</v>
      </c>
      <c r="AG18">
        <v>2</v>
      </c>
      <c r="AH18" s="7">
        <f>-$AF$17</f>
        <v>250456.45456683659</v>
      </c>
      <c r="AI18" s="15">
        <f>$AH$14*AK17</f>
        <v>66363.483634653079</v>
      </c>
      <c r="AJ18" s="7">
        <f>AH18-AI18</f>
        <v>184092.9709321835</v>
      </c>
      <c r="AK18" s="15">
        <f>AK17-AJ18</f>
        <v>645450.57450097986</v>
      </c>
    </row>
    <row r="19" spans="1:48">
      <c r="A19" s="6" t="s">
        <v>34</v>
      </c>
      <c r="B19" s="6" t="s">
        <v>30</v>
      </c>
      <c r="C19" s="15">
        <f>(C9*C10)/(((1+$C$10)^30)-1)</f>
        <v>6079.2482526338981</v>
      </c>
      <c r="D19">
        <v>9</v>
      </c>
      <c r="E19" s="1">
        <f t="shared" si="3"/>
        <v>106079.24825263392</v>
      </c>
      <c r="F19" s="1">
        <f t="shared" si="4"/>
        <v>93047.839725075813</v>
      </c>
      <c r="G19" s="1">
        <f t="shared" si="5"/>
        <v>13031.408527558102</v>
      </c>
      <c r="H19" s="2">
        <f t="shared" si="6"/>
        <v>917446.98872319993</v>
      </c>
      <c r="I19" s="14">
        <f t="shared" si="1"/>
        <v>44987.956542685599</v>
      </c>
      <c r="J19" s="14">
        <f t="shared" si="7"/>
        <v>863514.24606535316</v>
      </c>
      <c r="L19" s="14">
        <f t="shared" si="8"/>
        <v>6079.2482526338981</v>
      </c>
      <c r="M19" s="1">
        <f t="shared" si="10"/>
        <v>13031.408527558087</v>
      </c>
      <c r="O19" s="15">
        <f t="shared" si="9"/>
        <v>6952.1602749241893</v>
      </c>
      <c r="X19">
        <v>12</v>
      </c>
      <c r="Y19" s="4">
        <f t="shared" si="0"/>
        <v>15051.435080276582</v>
      </c>
      <c r="Z19" s="2">
        <f t="shared" si="2"/>
        <v>239575.59648699025</v>
      </c>
      <c r="AG19">
        <v>3</v>
      </c>
      <c r="AH19" s="7">
        <f t="shared" ref="AH19:AH21" si="11">-$AF$17</f>
        <v>250456.45456683659</v>
      </c>
      <c r="AI19" s="15">
        <f t="shared" ref="AI19:AI21" si="12">$AH$14*AK18</f>
        <v>51636.045960078387</v>
      </c>
      <c r="AJ19" s="15">
        <f t="shared" ref="AJ19:AJ21" si="13">AH19-AI19</f>
        <v>198820.4086067582</v>
      </c>
      <c r="AK19" s="15">
        <f t="shared" ref="AK19:AK21" si="14">AK18-AJ19</f>
        <v>446630.16589422163</v>
      </c>
    </row>
    <row r="20" spans="1:48">
      <c r="D20">
        <v>10</v>
      </c>
      <c r="E20" s="1">
        <f t="shared" si="3"/>
        <v>106079.24825263392</v>
      </c>
      <c r="F20" s="1">
        <f t="shared" si="4"/>
        <v>91744.698872320005</v>
      </c>
      <c r="G20" s="1">
        <f t="shared" si="5"/>
        <v>14334.549380313911</v>
      </c>
      <c r="H20" s="2">
        <f t="shared" si="6"/>
        <v>903112.43934288598</v>
      </c>
      <c r="I20" s="14">
        <f t="shared" si="1"/>
        <v>40898.142311532356</v>
      </c>
      <c r="J20" s="14">
        <f t="shared" si="7"/>
        <v>785012.95096850279</v>
      </c>
      <c r="L20" s="14">
        <f t="shared" si="8"/>
        <v>6079.2482526338981</v>
      </c>
      <c r="M20" s="1">
        <f t="shared" si="10"/>
        <v>14334.549380313898</v>
      </c>
      <c r="O20" s="15">
        <f t="shared" si="9"/>
        <v>8255.3011276799989</v>
      </c>
      <c r="X20">
        <v>13</v>
      </c>
      <c r="Y20" s="4">
        <f t="shared" si="0"/>
        <v>15051.435080276582</v>
      </c>
      <c r="Z20" s="2">
        <f t="shared" si="2"/>
        <v>266605.81139161636</v>
      </c>
      <c r="AG20">
        <v>4</v>
      </c>
      <c r="AH20" s="7">
        <f t="shared" si="11"/>
        <v>250456.45456683659</v>
      </c>
      <c r="AI20" s="15">
        <f t="shared" si="12"/>
        <v>35730.413271537735</v>
      </c>
      <c r="AJ20" s="15">
        <f t="shared" si="13"/>
        <v>214726.04129529884</v>
      </c>
      <c r="AK20" s="15">
        <f t="shared" si="14"/>
        <v>231904.12459892279</v>
      </c>
    </row>
    <row r="21" spans="1:48">
      <c r="A21" s="6" t="s">
        <v>20</v>
      </c>
      <c r="B21" s="6" t="s">
        <v>35</v>
      </c>
      <c r="C21" s="16">
        <f>-PMT($C$10,30,,C9)</f>
        <v>6079.2482526339127</v>
      </c>
      <c r="D21">
        <v>11</v>
      </c>
      <c r="E21" s="1">
        <f t="shared" si="3"/>
        <v>106079.24825263392</v>
      </c>
      <c r="F21" s="1">
        <f t="shared" si="4"/>
        <v>90311.243934288606</v>
      </c>
      <c r="G21" s="1">
        <f t="shared" si="5"/>
        <v>15768.004318345309</v>
      </c>
      <c r="H21" s="2">
        <f t="shared" si="6"/>
        <v>887344.43502454064</v>
      </c>
      <c r="I21" s="14">
        <f t="shared" si="1"/>
        <v>37180.129374120319</v>
      </c>
      <c r="J21" s="14">
        <f t="shared" si="7"/>
        <v>713648.13724409335</v>
      </c>
      <c r="L21" s="14">
        <f t="shared" si="8"/>
        <v>6079.2482526338981</v>
      </c>
      <c r="M21" s="1">
        <f t="shared" si="10"/>
        <v>15768.004318345289</v>
      </c>
      <c r="O21" s="15">
        <f t="shared" si="9"/>
        <v>9688.75606571139</v>
      </c>
      <c r="X21">
        <v>14</v>
      </c>
      <c r="Y21" s="4">
        <f t="shared" si="0"/>
        <v>15051.435080276582</v>
      </c>
      <c r="Z21" s="2">
        <f t="shared" si="2"/>
        <v>294987.53704147378</v>
      </c>
      <c r="AG21">
        <v>5</v>
      </c>
      <c r="AH21" s="7">
        <f t="shared" si="11"/>
        <v>250456.45456683659</v>
      </c>
      <c r="AI21" s="15">
        <f t="shared" si="12"/>
        <v>18552.329967913825</v>
      </c>
      <c r="AJ21" s="15">
        <f t="shared" si="13"/>
        <v>231904.12459892276</v>
      </c>
      <c r="AK21" s="15">
        <f t="shared" si="14"/>
        <v>0</v>
      </c>
    </row>
    <row r="22" spans="1:48">
      <c r="D22">
        <v>12</v>
      </c>
      <c r="E22" s="1">
        <f t="shared" si="3"/>
        <v>106079.24825263392</v>
      </c>
      <c r="F22" s="1">
        <f t="shared" si="4"/>
        <v>88734.443502454073</v>
      </c>
      <c r="G22" s="1">
        <f t="shared" si="5"/>
        <v>17344.804750179843</v>
      </c>
      <c r="H22" s="2">
        <f t="shared" si="6"/>
        <v>869999.63027436077</v>
      </c>
      <c r="I22" s="14">
        <f t="shared" si="1"/>
        <v>33800.117612836657</v>
      </c>
      <c r="J22" s="14">
        <f t="shared" si="7"/>
        <v>648771.03385826678</v>
      </c>
      <c r="L22" s="14">
        <f t="shared" si="8"/>
        <v>6079.2482526338981</v>
      </c>
      <c r="M22" s="1">
        <f t="shared" si="10"/>
        <v>17344.804750179821</v>
      </c>
      <c r="O22" s="15">
        <f t="shared" si="9"/>
        <v>11265.556497545924</v>
      </c>
      <c r="X22">
        <v>15</v>
      </c>
      <c r="Y22" s="4">
        <f t="shared" si="0"/>
        <v>15051.435080276582</v>
      </c>
      <c r="Z22" s="2">
        <f t="shared" si="2"/>
        <v>324788.34897382406</v>
      </c>
      <c r="AH22" s="15">
        <f>SUM(AH17:AH21)</f>
        <v>1252282.2728341829</v>
      </c>
      <c r="AI22" s="15">
        <f>SUM(AI17:AI21)</f>
        <v>252282.27283418304</v>
      </c>
      <c r="AJ22" s="15">
        <f>SUM(AJ17:AJ21)</f>
        <v>999999.99999999988</v>
      </c>
      <c r="AK22" s="15"/>
    </row>
    <row r="23" spans="1:48">
      <c r="D23">
        <v>13</v>
      </c>
      <c r="E23" s="1">
        <f t="shared" si="3"/>
        <v>106079.24825263392</v>
      </c>
      <c r="F23" s="1">
        <f t="shared" si="4"/>
        <v>86999.963027436082</v>
      </c>
      <c r="G23" s="1">
        <f t="shared" si="5"/>
        <v>19079.285225197833</v>
      </c>
      <c r="H23" s="2">
        <f t="shared" si="6"/>
        <v>850920.34504916298</v>
      </c>
      <c r="I23" s="14">
        <f t="shared" si="1"/>
        <v>30727.379648033322</v>
      </c>
      <c r="J23" s="14">
        <f t="shared" si="7"/>
        <v>589791.84896206053</v>
      </c>
      <c r="L23" s="14">
        <f t="shared" si="8"/>
        <v>6079.2482526338981</v>
      </c>
      <c r="M23" s="1">
        <f t="shared" si="10"/>
        <v>19079.285225197804</v>
      </c>
      <c r="O23" s="15">
        <f t="shared" si="9"/>
        <v>13000.036972563907</v>
      </c>
      <c r="X23">
        <v>16</v>
      </c>
      <c r="Y23" s="4">
        <f t="shared" si="0"/>
        <v>15051.435080276582</v>
      </c>
      <c r="Z23" s="2">
        <f t="shared" si="2"/>
        <v>356079.20150279184</v>
      </c>
    </row>
    <row r="24" spans="1:48">
      <c r="D24">
        <v>14</v>
      </c>
      <c r="E24" s="1">
        <f t="shared" si="3"/>
        <v>106079.24825263392</v>
      </c>
      <c r="F24" s="1">
        <f t="shared" si="4"/>
        <v>85092.034504916301</v>
      </c>
      <c r="G24" s="1">
        <f t="shared" si="5"/>
        <v>20987.213747717615</v>
      </c>
      <c r="H24" s="2">
        <f t="shared" si="6"/>
        <v>829933.13130144542</v>
      </c>
      <c r="I24" s="14">
        <f t="shared" si="1"/>
        <v>27933.981498212106</v>
      </c>
      <c r="J24" s="14">
        <f t="shared" si="7"/>
        <v>536174.40814732772</v>
      </c>
      <c r="L24" s="14">
        <f t="shared" si="8"/>
        <v>6079.2482526338981</v>
      </c>
      <c r="M24" s="1">
        <f t="shared" si="10"/>
        <v>20987.213747717586</v>
      </c>
      <c r="O24" s="15">
        <f t="shared" si="9"/>
        <v>14907.965495083688</v>
      </c>
      <c r="X24">
        <v>17</v>
      </c>
      <c r="Y24" s="4">
        <f t="shared" si="0"/>
        <v>15051.435080276582</v>
      </c>
      <c r="Z24" s="2">
        <f t="shared" si="2"/>
        <v>388934.596658208</v>
      </c>
    </row>
    <row r="25" spans="1:48">
      <c r="D25">
        <v>15</v>
      </c>
      <c r="E25" s="1">
        <f t="shared" si="3"/>
        <v>106079.24825263392</v>
      </c>
      <c r="F25" s="1">
        <f t="shared" si="4"/>
        <v>82993.313130144554</v>
      </c>
      <c r="G25" s="1">
        <f t="shared" si="5"/>
        <v>23085.935122489362</v>
      </c>
      <c r="H25" s="2">
        <f t="shared" si="6"/>
        <v>806847.19617895607</v>
      </c>
      <c r="I25" s="14">
        <f t="shared" si="1"/>
        <v>25394.528634738279</v>
      </c>
      <c r="J25" s="14">
        <f t="shared" si="7"/>
        <v>487431.28013393428</v>
      </c>
      <c r="L25" s="14">
        <f t="shared" si="8"/>
        <v>6079.2482526338981</v>
      </c>
      <c r="M25" s="1">
        <f t="shared" si="10"/>
        <v>23085.935122489347</v>
      </c>
      <c r="O25" s="15">
        <f t="shared" si="9"/>
        <v>17006.68686985545</v>
      </c>
      <c r="X25">
        <v>18</v>
      </c>
      <c r="Y25" s="4">
        <f t="shared" si="0"/>
        <v>15051.435080276582</v>
      </c>
      <c r="Z25" s="2">
        <f t="shared" si="2"/>
        <v>423432.76157139498</v>
      </c>
    </row>
    <row r="26" spans="1:48">
      <c r="D26">
        <v>16</v>
      </c>
      <c r="E26" s="1">
        <f t="shared" si="3"/>
        <v>106079.24825263392</v>
      </c>
      <c r="F26" s="1">
        <f t="shared" si="4"/>
        <v>80684.719617895607</v>
      </c>
      <c r="G26" s="1">
        <f t="shared" si="5"/>
        <v>25394.528634738308</v>
      </c>
      <c r="H26" s="2">
        <f t="shared" si="6"/>
        <v>781452.66754421778</v>
      </c>
      <c r="I26" s="14">
        <f t="shared" si="1"/>
        <v>23085.935122489343</v>
      </c>
      <c r="J26" s="14">
        <f t="shared" si="7"/>
        <v>443119.34557630389</v>
      </c>
      <c r="L26" s="14">
        <f t="shared" si="8"/>
        <v>6079.2482526338981</v>
      </c>
      <c r="M26" s="1">
        <f t="shared" si="10"/>
        <v>25394.528634738283</v>
      </c>
      <c r="O26" s="15">
        <f t="shared" si="9"/>
        <v>19315.280382104385</v>
      </c>
      <c r="X26">
        <v>19</v>
      </c>
      <c r="Y26" s="4">
        <f t="shared" si="0"/>
        <v>15051.435080276582</v>
      </c>
      <c r="Z26" s="2">
        <f t="shared" si="2"/>
        <v>459655.83473024133</v>
      </c>
      <c r="AG26" t="s">
        <v>36</v>
      </c>
    </row>
    <row r="27" spans="1:48">
      <c r="D27">
        <v>17</v>
      </c>
      <c r="E27" s="1">
        <f t="shared" si="3"/>
        <v>106079.24825263392</v>
      </c>
      <c r="F27" s="1">
        <f t="shared" si="4"/>
        <v>78145.266754421784</v>
      </c>
      <c r="G27" s="1">
        <f t="shared" si="5"/>
        <v>27933.981498212132</v>
      </c>
      <c r="H27" s="2">
        <f t="shared" si="6"/>
        <v>753518.68604600569</v>
      </c>
      <c r="I27" s="14">
        <f t="shared" si="1"/>
        <v>20987.213747717586</v>
      </c>
      <c r="J27" s="14">
        <f t="shared" si="7"/>
        <v>402835.76870573079</v>
      </c>
      <c r="L27" s="14">
        <f t="shared" si="8"/>
        <v>6079.2482526338981</v>
      </c>
      <c r="M27" s="1">
        <f t="shared" si="10"/>
        <v>27933.981498212113</v>
      </c>
      <c r="O27" s="15">
        <f t="shared" si="9"/>
        <v>21854.733245578216</v>
      </c>
      <c r="X27">
        <v>20</v>
      </c>
      <c r="Y27" s="4">
        <f t="shared" si="0"/>
        <v>15051.435080276582</v>
      </c>
      <c r="Z27" s="2">
        <f t="shared" si="2"/>
        <v>497690.06154703</v>
      </c>
    </row>
    <row r="28" spans="1:48" ht="23">
      <c r="D28">
        <v>18</v>
      </c>
      <c r="E28" s="1">
        <f t="shared" si="3"/>
        <v>106079.24825263392</v>
      </c>
      <c r="F28" s="1">
        <f t="shared" si="4"/>
        <v>75351.868604600575</v>
      </c>
      <c r="G28" s="1">
        <f t="shared" si="5"/>
        <v>30727.37964803334</v>
      </c>
      <c r="H28" s="2">
        <f t="shared" si="6"/>
        <v>722791.3063979724</v>
      </c>
      <c r="I28" s="14">
        <f t="shared" si="1"/>
        <v>19079.285225197804</v>
      </c>
      <c r="J28" s="14">
        <f t="shared" si="7"/>
        <v>366214.33518702793</v>
      </c>
      <c r="L28" s="14">
        <f t="shared" si="8"/>
        <v>6079.2482526338981</v>
      </c>
      <c r="M28" s="1">
        <f t="shared" si="10"/>
        <v>30727.379648033326</v>
      </c>
      <c r="O28" s="15">
        <f t="shared" si="9"/>
        <v>24648.131395399429</v>
      </c>
      <c r="X28">
        <v>21</v>
      </c>
      <c r="Y28" s="4">
        <f t="shared" si="0"/>
        <v>15051.435080276582</v>
      </c>
      <c r="Z28" s="2">
        <f t="shared" si="2"/>
        <v>537625.99970465817</v>
      </c>
      <c r="AJ28" s="18" t="s">
        <v>37</v>
      </c>
      <c r="AK28" s="18"/>
      <c r="AL28" s="18"/>
      <c r="AM28" s="18"/>
      <c r="AN28" s="19"/>
      <c r="AO28" s="19"/>
      <c r="AQ28" s="20" t="s">
        <v>38</v>
      </c>
      <c r="AR28" s="20"/>
      <c r="AS28" s="20"/>
      <c r="AU28" s="6" t="s">
        <v>15</v>
      </c>
    </row>
    <row r="29" spans="1:48">
      <c r="D29">
        <v>19</v>
      </c>
      <c r="E29" s="1">
        <f t="shared" si="3"/>
        <v>106079.24825263392</v>
      </c>
      <c r="F29" s="1">
        <f t="shared" si="4"/>
        <v>72279.130639797237</v>
      </c>
      <c r="G29" s="1">
        <f t="shared" si="5"/>
        <v>33800.117612836679</v>
      </c>
      <c r="H29" s="2">
        <f t="shared" si="6"/>
        <v>688991.18878513575</v>
      </c>
      <c r="I29" s="14">
        <f t="shared" si="1"/>
        <v>17344.804750179817</v>
      </c>
      <c r="J29" s="14">
        <f t="shared" si="7"/>
        <v>332922.12289729813</v>
      </c>
      <c r="L29" s="14">
        <f t="shared" si="8"/>
        <v>6079.2482526338981</v>
      </c>
      <c r="M29" s="1">
        <f t="shared" si="10"/>
        <v>33800.117612836664</v>
      </c>
      <c r="O29" s="15">
        <f t="shared" si="9"/>
        <v>27720.869360202767</v>
      </c>
      <c r="X29">
        <v>22</v>
      </c>
      <c r="Y29" s="4">
        <f t="shared" si="0"/>
        <v>15051.435080276582</v>
      </c>
      <c r="Z29" s="2">
        <f t="shared" si="2"/>
        <v>579558.73477016762</v>
      </c>
      <c r="AJ29" t="s">
        <v>39</v>
      </c>
      <c r="AK29" s="3" t="s">
        <v>40</v>
      </c>
      <c r="AL29" s="3" t="s">
        <v>27</v>
      </c>
      <c r="AM29" t="s">
        <v>41</v>
      </c>
      <c r="AN29" s="12" t="s">
        <v>15</v>
      </c>
      <c r="AO29" s="12" t="s">
        <v>42</v>
      </c>
      <c r="AQ29" s="21" t="s">
        <v>27</v>
      </c>
      <c r="AR29" s="21" t="s">
        <v>43</v>
      </c>
      <c r="AS29" s="21" t="s">
        <v>44</v>
      </c>
      <c r="AT29" s="21" t="s">
        <v>41</v>
      </c>
      <c r="AU29" s="21" t="s">
        <v>45</v>
      </c>
      <c r="AV29" s="21" t="s">
        <v>46</v>
      </c>
    </row>
    <row r="30" spans="1:48">
      <c r="D30">
        <v>20</v>
      </c>
      <c r="E30" s="1">
        <f t="shared" si="3"/>
        <v>106079.24825263392</v>
      </c>
      <c r="F30" s="1">
        <f t="shared" si="4"/>
        <v>68899.118878513575</v>
      </c>
      <c r="G30" s="1">
        <f t="shared" si="5"/>
        <v>37180.129374120341</v>
      </c>
      <c r="H30" s="2">
        <f t="shared" si="6"/>
        <v>651811.05941101536</v>
      </c>
      <c r="I30" s="14">
        <f t="shared" si="1"/>
        <v>15768.004318345289</v>
      </c>
      <c r="J30" s="14">
        <f t="shared" si="7"/>
        <v>302656.47536118008</v>
      </c>
      <c r="L30" s="14">
        <f t="shared" si="8"/>
        <v>6079.2482526338981</v>
      </c>
      <c r="M30" s="1">
        <f t="shared" si="10"/>
        <v>37180.129374120334</v>
      </c>
      <c r="O30" s="15">
        <f t="shared" si="9"/>
        <v>31100.881121486436</v>
      </c>
      <c r="X30">
        <v>23</v>
      </c>
      <c r="Y30" s="4">
        <f t="shared" si="0"/>
        <v>15051.435080276582</v>
      </c>
      <c r="Z30" s="2">
        <f t="shared" si="2"/>
        <v>623588.10658895259</v>
      </c>
      <c r="AI30">
        <v>0</v>
      </c>
      <c r="AJ30" s="7">
        <f>(400-50)</f>
        <v>350</v>
      </c>
      <c r="AM30" s="15">
        <f>AJ30</f>
        <v>350</v>
      </c>
      <c r="AN30" s="14"/>
      <c r="AO30" s="15"/>
      <c r="AQ30" s="4"/>
      <c r="AR30" s="4"/>
      <c r="AS30" s="4"/>
      <c r="AT30" s="3">
        <f>350</f>
        <v>350</v>
      </c>
    </row>
    <row r="31" spans="1:48">
      <c r="D31">
        <v>21</v>
      </c>
      <c r="E31" s="1">
        <f t="shared" si="3"/>
        <v>106079.24825263392</v>
      </c>
      <c r="F31" s="1">
        <f t="shared" si="4"/>
        <v>65181.105941101538</v>
      </c>
      <c r="G31" s="1">
        <f t="shared" si="5"/>
        <v>40898.142311532378</v>
      </c>
      <c r="H31" s="2">
        <f t="shared" si="6"/>
        <v>610912.91709948296</v>
      </c>
      <c r="I31" s="14">
        <f t="shared" si="1"/>
        <v>14334.549380313898</v>
      </c>
      <c r="J31" s="14">
        <f t="shared" si="7"/>
        <v>275142.25032834552</v>
      </c>
      <c r="L31" s="14">
        <f t="shared" si="8"/>
        <v>6079.2482526338981</v>
      </c>
      <c r="M31" s="1">
        <f t="shared" si="10"/>
        <v>40898.142311532371</v>
      </c>
      <c r="O31" s="15">
        <f t="shared" si="9"/>
        <v>34818.89405889847</v>
      </c>
      <c r="X31">
        <v>24</v>
      </c>
      <c r="Y31" s="4">
        <f t="shared" si="0"/>
        <v>15051.435080276582</v>
      </c>
      <c r="Z31" s="2">
        <f t="shared" si="2"/>
        <v>669818.94699867687</v>
      </c>
      <c r="AG31" t="s">
        <v>29</v>
      </c>
      <c r="AH31">
        <f>350*(((1+5%)^10)*5%)/((1+5%)^10)-1</f>
        <v>16.500000000000004</v>
      </c>
      <c r="AI31">
        <v>1</v>
      </c>
      <c r="AJ31" s="22">
        <f>-PMT(5%,10,350)</f>
        <v>45.326601237909834</v>
      </c>
      <c r="AK31" s="15">
        <f>5%*AM30</f>
        <v>17.5</v>
      </c>
      <c r="AL31" s="23">
        <f>AJ31-AK31</f>
        <v>27.826601237909834</v>
      </c>
      <c r="AM31" s="15">
        <f>AM30-AL31</f>
        <v>322.17339876209019</v>
      </c>
      <c r="AN31" s="14">
        <f>AJ31/(1+5%)^AI31</f>
        <v>43.168191655152221</v>
      </c>
      <c r="AO31" s="15">
        <f>AN31</f>
        <v>43.168191655152221</v>
      </c>
      <c r="AQ31" s="24">
        <f t="shared" ref="AQ31:AQ40" si="15">$AJ$30/10</f>
        <v>35</v>
      </c>
      <c r="AR31" s="4">
        <f>5%*AT30</f>
        <v>17.5</v>
      </c>
      <c r="AS31" s="4">
        <f>AR31+AQ31</f>
        <v>52.5</v>
      </c>
      <c r="AT31" s="4">
        <f>AT30-AQ31</f>
        <v>315</v>
      </c>
      <c r="AU31" s="7">
        <f>AS31/(1+5%)^AI31</f>
        <v>50</v>
      </c>
      <c r="AV31" s="15">
        <f>AU31</f>
        <v>50</v>
      </c>
    </row>
    <row r="32" spans="1:48">
      <c r="D32">
        <v>22</v>
      </c>
      <c r="E32" s="1">
        <f t="shared" si="3"/>
        <v>106079.24825263392</v>
      </c>
      <c r="F32" s="1">
        <f t="shared" si="4"/>
        <v>61091.291709948302</v>
      </c>
      <c r="G32" s="1">
        <f t="shared" si="5"/>
        <v>44987.956542685613</v>
      </c>
      <c r="H32" s="2">
        <f t="shared" si="6"/>
        <v>565924.96055679733</v>
      </c>
      <c r="I32" s="14">
        <f t="shared" si="1"/>
        <v>13031.408527558087</v>
      </c>
      <c r="J32" s="14">
        <f t="shared" si="7"/>
        <v>250129.31848031408</v>
      </c>
      <c r="L32" s="14">
        <f t="shared" si="8"/>
        <v>6079.2482526338981</v>
      </c>
      <c r="M32" s="1">
        <f t="shared" si="10"/>
        <v>44987.956542685613</v>
      </c>
      <c r="O32" s="15">
        <f t="shared" si="9"/>
        <v>38908.708290051713</v>
      </c>
      <c r="X32">
        <v>25</v>
      </c>
      <c r="Y32" s="4">
        <f t="shared" si="0"/>
        <v>15051.435080276582</v>
      </c>
      <c r="Z32" s="2">
        <f t="shared" si="2"/>
        <v>718361.32942888734</v>
      </c>
      <c r="AG32" t="s">
        <v>33</v>
      </c>
      <c r="AH32" s="16">
        <f>-PMT(5%,10,350)</f>
        <v>45.326601237909834</v>
      </c>
      <c r="AI32">
        <v>2</v>
      </c>
      <c r="AJ32" s="22">
        <f t="shared" ref="AJ32:AJ40" si="16">-PMT(5%,10,350)</f>
        <v>45.326601237909834</v>
      </c>
      <c r="AK32" s="15">
        <f>5%*AM31</f>
        <v>16.108669938104509</v>
      </c>
      <c r="AL32" s="23">
        <f>AJ32-AK32</f>
        <v>29.217931299805326</v>
      </c>
      <c r="AM32" s="15">
        <f>AM31-AL32</f>
        <v>292.95546746228484</v>
      </c>
      <c r="AN32" s="14">
        <f t="shared" ref="AN32:AN40" si="17">AJ32/(1+5%)^AI32</f>
        <v>41.112563481097354</v>
      </c>
      <c r="AO32" s="15">
        <f>AO31+AN32</f>
        <v>84.280755136249581</v>
      </c>
      <c r="AQ32" s="24">
        <f t="shared" si="15"/>
        <v>35</v>
      </c>
      <c r="AR32" s="4">
        <f t="shared" ref="AR32:AR40" si="18">5%*AT31</f>
        <v>15.75</v>
      </c>
      <c r="AS32" s="4">
        <f t="shared" ref="AS32:AS40" si="19">AR32+AQ32</f>
        <v>50.75</v>
      </c>
      <c r="AT32" s="4">
        <f t="shared" ref="AT32:AT40" si="20">AT31-AQ32</f>
        <v>280</v>
      </c>
      <c r="AU32" s="7">
        <f t="shared" ref="AU32:AU40" si="21">AS32/(1+5%)^AI32</f>
        <v>46.031746031746032</v>
      </c>
      <c r="AV32" s="15">
        <f>AV31+AU32</f>
        <v>96.031746031746025</v>
      </c>
    </row>
    <row r="33" spans="4:48">
      <c r="D33">
        <v>23</v>
      </c>
      <c r="E33" s="1">
        <f t="shared" si="3"/>
        <v>106079.24825263392</v>
      </c>
      <c r="F33" s="1">
        <f t="shared" si="4"/>
        <v>56592.496055679738</v>
      </c>
      <c r="G33" s="1">
        <f t="shared" si="5"/>
        <v>49486.752196954178</v>
      </c>
      <c r="H33" s="2">
        <f t="shared" si="6"/>
        <v>516438.20835984318</v>
      </c>
      <c r="I33" s="14">
        <f t="shared" si="1"/>
        <v>11846.735025052805</v>
      </c>
      <c r="J33" s="14">
        <f t="shared" si="7"/>
        <v>227390.28952755823</v>
      </c>
      <c r="L33" s="14">
        <f t="shared" si="8"/>
        <v>6079.2482526338981</v>
      </c>
      <c r="M33" s="1">
        <f t="shared" si="10"/>
        <v>49486.752196954178</v>
      </c>
      <c r="O33" s="15">
        <f t="shared" si="9"/>
        <v>43407.503944320277</v>
      </c>
      <c r="X33">
        <v>26</v>
      </c>
      <c r="Y33" s="4">
        <f t="shared" si="0"/>
        <v>15051.435080276582</v>
      </c>
      <c r="Z33" s="2">
        <f t="shared" si="2"/>
        <v>769330.83098060836</v>
      </c>
      <c r="AI33">
        <v>3</v>
      </c>
      <c r="AJ33" s="22">
        <f t="shared" si="16"/>
        <v>45.326601237909834</v>
      </c>
      <c r="AK33" s="15">
        <f t="shared" ref="AK33:AK40" si="22">5%*AM32</f>
        <v>14.647773373114243</v>
      </c>
      <c r="AL33" s="23">
        <f t="shared" ref="AL33:AL40" si="23">AJ33-AK33</f>
        <v>30.678827864795593</v>
      </c>
      <c r="AM33" s="15">
        <f t="shared" ref="AM33:AM40" si="24">AM32-AL33</f>
        <v>262.27663959748924</v>
      </c>
      <c r="AN33" s="14">
        <f t="shared" si="17"/>
        <v>39.154822362949858</v>
      </c>
      <c r="AO33" s="15">
        <f t="shared" ref="AO33:AO40" si="25">AO32+AN33</f>
        <v>123.43557749919944</v>
      </c>
      <c r="AQ33" s="24">
        <f t="shared" si="15"/>
        <v>35</v>
      </c>
      <c r="AR33" s="4">
        <f t="shared" si="18"/>
        <v>14</v>
      </c>
      <c r="AS33" s="4">
        <f t="shared" si="19"/>
        <v>49</v>
      </c>
      <c r="AT33" s="4">
        <f t="shared" si="20"/>
        <v>245</v>
      </c>
      <c r="AU33" s="7">
        <f t="shared" si="21"/>
        <v>42.328042328042322</v>
      </c>
      <c r="AV33" s="15">
        <f t="shared" ref="AV33:AV40" si="26">AV32+AU33</f>
        <v>138.35978835978835</v>
      </c>
    </row>
    <row r="34" spans="4:48">
      <c r="D34">
        <v>24</v>
      </c>
      <c r="E34" s="1">
        <f t="shared" si="3"/>
        <v>106079.24825263392</v>
      </c>
      <c r="F34" s="1">
        <f t="shared" si="4"/>
        <v>51643.820835984319</v>
      </c>
      <c r="G34" s="1">
        <f t="shared" si="5"/>
        <v>54435.427416649596</v>
      </c>
      <c r="H34" s="2">
        <f t="shared" si="6"/>
        <v>462002.78094319359</v>
      </c>
      <c r="I34" s="14">
        <f t="shared" si="1"/>
        <v>10769.759113684369</v>
      </c>
      <c r="J34" s="14">
        <f t="shared" si="7"/>
        <v>206718.44502505296</v>
      </c>
      <c r="L34" s="14">
        <f t="shared" si="8"/>
        <v>6079.2482526338981</v>
      </c>
      <c r="M34" s="1">
        <f t="shared" si="10"/>
        <v>54435.427416649603</v>
      </c>
      <c r="O34" s="15">
        <f t="shared" si="9"/>
        <v>48356.179164015703</v>
      </c>
      <c r="X34">
        <v>27</v>
      </c>
      <c r="Y34" s="4">
        <f t="shared" si="0"/>
        <v>15051.435080276582</v>
      </c>
      <c r="Z34" s="2">
        <f t="shared" si="2"/>
        <v>822848.80760991538</v>
      </c>
      <c r="AI34">
        <v>4</v>
      </c>
      <c r="AJ34" s="22">
        <f t="shared" si="16"/>
        <v>45.326601237909834</v>
      </c>
      <c r="AK34" s="15">
        <f t="shared" si="22"/>
        <v>13.113831979874462</v>
      </c>
      <c r="AL34" s="23">
        <f t="shared" si="23"/>
        <v>32.212769258035372</v>
      </c>
      <c r="AM34" s="15">
        <f t="shared" si="24"/>
        <v>230.06387033945387</v>
      </c>
      <c r="AN34" s="14">
        <f t="shared" si="17"/>
        <v>37.290307012333201</v>
      </c>
      <c r="AO34" s="15">
        <f t="shared" si="25"/>
        <v>160.72588451153263</v>
      </c>
      <c r="AQ34" s="24">
        <f t="shared" si="15"/>
        <v>35</v>
      </c>
      <c r="AR34" s="4">
        <f t="shared" si="18"/>
        <v>12.25</v>
      </c>
      <c r="AS34" s="4">
        <f t="shared" si="19"/>
        <v>47.25</v>
      </c>
      <c r="AT34" s="4">
        <f t="shared" si="20"/>
        <v>210</v>
      </c>
      <c r="AU34" s="7">
        <f t="shared" si="21"/>
        <v>38.872691933916421</v>
      </c>
      <c r="AV34" s="15">
        <f t="shared" si="26"/>
        <v>177.23248029370478</v>
      </c>
    </row>
    <row r="35" spans="4:48">
      <c r="D35">
        <v>25</v>
      </c>
      <c r="E35" s="1">
        <f t="shared" si="3"/>
        <v>106079.24825263392</v>
      </c>
      <c r="F35" s="1">
        <f t="shared" si="4"/>
        <v>46200.278094319365</v>
      </c>
      <c r="G35" s="1">
        <f t="shared" si="5"/>
        <v>59878.970158314551</v>
      </c>
      <c r="H35" s="2">
        <f t="shared" si="6"/>
        <v>402123.81078487902</v>
      </c>
      <c r="I35" s="14">
        <f t="shared" si="1"/>
        <v>9790.690103349425</v>
      </c>
      <c r="J35" s="14">
        <f t="shared" si="7"/>
        <v>187925.85911368448</v>
      </c>
      <c r="L35" s="14">
        <f t="shared" si="8"/>
        <v>6079.2482526338981</v>
      </c>
      <c r="M35" s="1">
        <f t="shared" si="10"/>
        <v>59878.970158314565</v>
      </c>
      <c r="O35" s="15">
        <f t="shared" si="9"/>
        <v>53799.721905680664</v>
      </c>
      <c r="X35">
        <v>28</v>
      </c>
      <c r="Y35" s="4">
        <f t="shared" si="0"/>
        <v>15051.435080276582</v>
      </c>
      <c r="Z35" s="2">
        <f t="shared" si="2"/>
        <v>879042.68307068781</v>
      </c>
      <c r="AG35" t="s">
        <v>47</v>
      </c>
      <c r="AI35">
        <v>5</v>
      </c>
      <c r="AJ35" s="22">
        <f t="shared" si="16"/>
        <v>45.326601237909834</v>
      </c>
      <c r="AK35" s="15">
        <f t="shared" si="22"/>
        <v>11.503193516972694</v>
      </c>
      <c r="AL35" s="23">
        <f t="shared" si="23"/>
        <v>33.823407720937141</v>
      </c>
      <c r="AM35" s="15">
        <f t="shared" si="24"/>
        <v>196.24046261851674</v>
      </c>
      <c r="AN35" s="14">
        <f t="shared" si="17"/>
        <v>35.514578106983997</v>
      </c>
      <c r="AO35" s="15">
        <f t="shared" si="25"/>
        <v>196.24046261851663</v>
      </c>
      <c r="AQ35" s="24">
        <f t="shared" si="15"/>
        <v>35</v>
      </c>
      <c r="AR35" s="4">
        <f t="shared" si="18"/>
        <v>10.5</v>
      </c>
      <c r="AS35" s="4">
        <f t="shared" si="19"/>
        <v>45.5</v>
      </c>
      <c r="AT35" s="4">
        <f t="shared" si="20"/>
        <v>175</v>
      </c>
      <c r="AU35" s="7">
        <f t="shared" si="21"/>
        <v>35.650440574314885</v>
      </c>
      <c r="AV35" s="15">
        <f t="shared" si="26"/>
        <v>212.88292086801965</v>
      </c>
    </row>
    <row r="36" spans="4:48">
      <c r="D36">
        <v>26</v>
      </c>
      <c r="E36" s="1">
        <f t="shared" si="3"/>
        <v>106079.24825263392</v>
      </c>
      <c r="F36" s="1">
        <f t="shared" si="4"/>
        <v>40212.381078487902</v>
      </c>
      <c r="G36" s="1">
        <f t="shared" si="5"/>
        <v>65866.867174146013</v>
      </c>
      <c r="H36" s="2">
        <f t="shared" si="6"/>
        <v>336256.94361073303</v>
      </c>
      <c r="I36" s="14">
        <f t="shared" si="1"/>
        <v>8900.6273666812958</v>
      </c>
      <c r="J36" s="14">
        <f t="shared" si="7"/>
        <v>170841.69010334951</v>
      </c>
      <c r="L36" s="14">
        <f t="shared" si="8"/>
        <v>6079.2482526338981</v>
      </c>
      <c r="M36" s="1">
        <f t="shared" si="10"/>
        <v>65866.867174146028</v>
      </c>
      <c r="O36" s="15">
        <f t="shared" si="9"/>
        <v>59787.618921512127</v>
      </c>
      <c r="X36">
        <v>29</v>
      </c>
      <c r="Y36" s="4">
        <f t="shared" si="0"/>
        <v>15051.435080276582</v>
      </c>
      <c r="Z36" s="2">
        <f t="shared" si="2"/>
        <v>938046.2523044988</v>
      </c>
      <c r="AI36">
        <v>6</v>
      </c>
      <c r="AJ36" s="22">
        <f t="shared" si="16"/>
        <v>45.326601237909834</v>
      </c>
      <c r="AK36" s="15">
        <f t="shared" si="22"/>
        <v>9.8120231309258372</v>
      </c>
      <c r="AL36" s="23">
        <f t="shared" si="23"/>
        <v>35.514578106983997</v>
      </c>
      <c r="AM36" s="15">
        <f t="shared" si="24"/>
        <v>160.72588451153274</v>
      </c>
      <c r="AN36" s="14">
        <f t="shared" si="17"/>
        <v>33.823407720937148</v>
      </c>
      <c r="AO36" s="15">
        <f t="shared" si="25"/>
        <v>230.06387033945379</v>
      </c>
      <c r="AQ36" s="24">
        <f t="shared" si="15"/>
        <v>35</v>
      </c>
      <c r="AR36" s="4">
        <f t="shared" si="18"/>
        <v>8.75</v>
      </c>
      <c r="AS36" s="4">
        <f t="shared" si="19"/>
        <v>43.75</v>
      </c>
      <c r="AT36" s="4">
        <f t="shared" si="20"/>
        <v>140</v>
      </c>
      <c r="AU36" s="7">
        <f t="shared" si="21"/>
        <v>32.646923602852461</v>
      </c>
      <c r="AV36" s="15">
        <f t="shared" si="26"/>
        <v>245.52984447087212</v>
      </c>
    </row>
    <row r="37" spans="4:48">
      <c r="D37">
        <v>27</v>
      </c>
      <c r="E37" s="1">
        <f t="shared" si="3"/>
        <v>106079.24825263392</v>
      </c>
      <c r="F37" s="1">
        <f t="shared" si="4"/>
        <v>33625.694361073307</v>
      </c>
      <c r="G37" s="1">
        <f t="shared" si="5"/>
        <v>72453.553891560616</v>
      </c>
      <c r="H37" s="2">
        <f t="shared" si="6"/>
        <v>263803.38971917238</v>
      </c>
      <c r="I37" s="14">
        <f t="shared" si="1"/>
        <v>8091.4794242557218</v>
      </c>
      <c r="J37" s="14">
        <f t="shared" si="7"/>
        <v>155310.62736668135</v>
      </c>
      <c r="L37" s="14">
        <f t="shared" si="8"/>
        <v>6079.2482526338981</v>
      </c>
      <c r="M37" s="1">
        <f t="shared" si="10"/>
        <v>72453.55389156063</v>
      </c>
      <c r="O37" s="15">
        <f t="shared" si="9"/>
        <v>66374.305638926729</v>
      </c>
      <c r="X37">
        <v>30</v>
      </c>
      <c r="Y37" s="4">
        <f t="shared" si="0"/>
        <v>15051.435080276582</v>
      </c>
      <c r="Z37" s="2">
        <f t="shared" si="2"/>
        <v>1000000.0000000003</v>
      </c>
      <c r="AI37">
        <v>7</v>
      </c>
      <c r="AJ37" s="22">
        <f t="shared" si="16"/>
        <v>45.326601237909834</v>
      </c>
      <c r="AK37" s="15">
        <f t="shared" si="22"/>
        <v>8.0362942255766381</v>
      </c>
      <c r="AL37" s="23">
        <f t="shared" si="23"/>
        <v>37.290307012333194</v>
      </c>
      <c r="AM37" s="15">
        <f t="shared" si="24"/>
        <v>123.43557749919955</v>
      </c>
      <c r="AN37" s="14">
        <f t="shared" si="17"/>
        <v>32.212769258035372</v>
      </c>
      <c r="AO37" s="15">
        <f t="shared" si="25"/>
        <v>262.27663959748918</v>
      </c>
      <c r="AQ37" s="24">
        <f t="shared" si="15"/>
        <v>35</v>
      </c>
      <c r="AR37" s="4">
        <f t="shared" si="18"/>
        <v>7</v>
      </c>
      <c r="AS37" s="4">
        <f t="shared" si="19"/>
        <v>42</v>
      </c>
      <c r="AT37" s="4">
        <f t="shared" si="20"/>
        <v>105</v>
      </c>
      <c r="AU37" s="7">
        <f t="shared" si="21"/>
        <v>29.848615865465099</v>
      </c>
      <c r="AV37" s="15">
        <f t="shared" si="26"/>
        <v>275.37846033633724</v>
      </c>
    </row>
    <row r="38" spans="4:48">
      <c r="D38">
        <v>28</v>
      </c>
      <c r="E38" s="1">
        <f t="shared" si="3"/>
        <v>106079.24825263392</v>
      </c>
      <c r="F38" s="1">
        <f t="shared" si="4"/>
        <v>26380.338971917241</v>
      </c>
      <c r="G38" s="1">
        <f t="shared" si="5"/>
        <v>79698.909280716674</v>
      </c>
      <c r="H38" s="2">
        <f t="shared" si="6"/>
        <v>184104.48043845571</v>
      </c>
      <c r="I38" s="14">
        <f t="shared" si="1"/>
        <v>7355.8903856870193</v>
      </c>
      <c r="J38" s="14">
        <f t="shared" si="7"/>
        <v>141191.47942425578</v>
      </c>
      <c r="L38" s="14">
        <f t="shared" si="8"/>
        <v>6079.2482526338981</v>
      </c>
      <c r="M38" s="1">
        <f t="shared" si="10"/>
        <v>79698.909280716704</v>
      </c>
      <c r="O38" s="15">
        <f t="shared" si="9"/>
        <v>73619.661028082803</v>
      </c>
      <c r="AI38">
        <v>8</v>
      </c>
      <c r="AJ38" s="22">
        <f t="shared" si="16"/>
        <v>45.326601237909834</v>
      </c>
      <c r="AK38" s="15">
        <f t="shared" si="22"/>
        <v>6.171778874959978</v>
      </c>
      <c r="AL38" s="23">
        <f t="shared" si="23"/>
        <v>39.154822362949858</v>
      </c>
      <c r="AM38" s="15">
        <f t="shared" si="24"/>
        <v>84.280755136249695</v>
      </c>
      <c r="AN38" s="14">
        <f t="shared" si="17"/>
        <v>30.678827864795593</v>
      </c>
      <c r="AO38" s="15">
        <f t="shared" si="25"/>
        <v>292.95546746228479</v>
      </c>
      <c r="AQ38" s="24">
        <f t="shared" si="15"/>
        <v>35</v>
      </c>
      <c r="AR38" s="4">
        <f t="shared" si="18"/>
        <v>5.25</v>
      </c>
      <c r="AS38" s="4">
        <f t="shared" si="19"/>
        <v>40.25</v>
      </c>
      <c r="AT38" s="4">
        <f t="shared" si="20"/>
        <v>70</v>
      </c>
      <c r="AU38" s="7">
        <f t="shared" si="21"/>
        <v>27.242784321654661</v>
      </c>
      <c r="AV38" s="15">
        <f t="shared" si="26"/>
        <v>302.62124465799189</v>
      </c>
    </row>
    <row r="39" spans="4:48">
      <c r="D39">
        <v>29</v>
      </c>
      <c r="E39" s="1">
        <f t="shared" si="3"/>
        <v>106079.24825263392</v>
      </c>
      <c r="F39" s="1">
        <f t="shared" si="4"/>
        <v>18410.448043845572</v>
      </c>
      <c r="G39" s="1">
        <f t="shared" si="5"/>
        <v>87668.800208788336</v>
      </c>
      <c r="H39" s="2">
        <f t="shared" si="6"/>
        <v>96435.68022966737</v>
      </c>
      <c r="I39" s="14">
        <f t="shared" si="1"/>
        <v>6687.1730778972906</v>
      </c>
      <c r="J39" s="14">
        <f t="shared" si="7"/>
        <v>128355.89038568706</v>
      </c>
      <c r="L39" s="14">
        <f t="shared" si="8"/>
        <v>6079.2482526338981</v>
      </c>
      <c r="M39" s="1">
        <f t="shared" si="10"/>
        <v>87668.80020878838</v>
      </c>
      <c r="O39" s="15">
        <f t="shared" si="9"/>
        <v>81589.551956154479</v>
      </c>
      <c r="AI39">
        <v>9</v>
      </c>
      <c r="AJ39" s="22">
        <f t="shared" si="16"/>
        <v>45.326601237909834</v>
      </c>
      <c r="AK39" s="15">
        <f t="shared" si="22"/>
        <v>4.2140377568124849</v>
      </c>
      <c r="AL39" s="23">
        <f t="shared" si="23"/>
        <v>41.112563481097347</v>
      </c>
      <c r="AM39" s="15">
        <f t="shared" si="24"/>
        <v>43.168191655152349</v>
      </c>
      <c r="AN39" s="14">
        <f t="shared" si="17"/>
        <v>29.217931299805326</v>
      </c>
      <c r="AO39" s="15">
        <f t="shared" si="25"/>
        <v>322.17339876209013</v>
      </c>
      <c r="AQ39" s="24">
        <f t="shared" si="15"/>
        <v>35</v>
      </c>
      <c r="AR39" s="4">
        <f t="shared" si="18"/>
        <v>3.5</v>
      </c>
      <c r="AS39" s="4">
        <f t="shared" si="19"/>
        <v>38.5</v>
      </c>
      <c r="AT39" s="4">
        <f t="shared" si="20"/>
        <v>35</v>
      </c>
      <c r="AU39" s="7">
        <f t="shared" si="21"/>
        <v>24.817443274385194</v>
      </c>
      <c r="AV39" s="15">
        <f t="shared" si="26"/>
        <v>327.43868793237709</v>
      </c>
    </row>
    <row r="40" spans="4:48">
      <c r="D40">
        <v>30</v>
      </c>
      <c r="E40" s="1">
        <f t="shared" si="3"/>
        <v>106079.24825263392</v>
      </c>
      <c r="F40" s="1">
        <f t="shared" si="4"/>
        <v>9643.5680229667378</v>
      </c>
      <c r="G40" s="1">
        <f t="shared" si="5"/>
        <v>96435.680229667181</v>
      </c>
      <c r="H40" s="2">
        <f t="shared" si="6"/>
        <v>1.8917489796876907E-10</v>
      </c>
      <c r="I40" s="14">
        <f t="shared" si="1"/>
        <v>6079.248252633899</v>
      </c>
      <c r="J40" s="14">
        <f t="shared" si="7"/>
        <v>116687.17307789731</v>
      </c>
      <c r="L40" s="14">
        <f t="shared" si="8"/>
        <v>6079.2482526338981</v>
      </c>
      <c r="M40" s="1">
        <f t="shared" si="10"/>
        <v>96435.680229667225</v>
      </c>
      <c r="O40" s="15">
        <f>M40-L40</f>
        <v>90356.431977033324</v>
      </c>
      <c r="AI40">
        <v>10</v>
      </c>
      <c r="AJ40" s="22">
        <f t="shared" si="16"/>
        <v>45.326601237909834</v>
      </c>
      <c r="AK40" s="15">
        <f t="shared" si="22"/>
        <v>2.1584095827576175</v>
      </c>
      <c r="AL40" s="23">
        <f t="shared" si="23"/>
        <v>43.168191655152214</v>
      </c>
      <c r="AM40" s="15">
        <f t="shared" si="24"/>
        <v>1.3500311979441904E-13</v>
      </c>
      <c r="AN40" s="14">
        <f t="shared" si="17"/>
        <v>27.826601237909834</v>
      </c>
      <c r="AO40" s="25">
        <f t="shared" si="25"/>
        <v>349.99999999999994</v>
      </c>
      <c r="AQ40" s="24">
        <f t="shared" si="15"/>
        <v>35</v>
      </c>
      <c r="AR40" s="4">
        <f t="shared" si="18"/>
        <v>1.75</v>
      </c>
      <c r="AS40" s="4">
        <f t="shared" si="19"/>
        <v>36.75</v>
      </c>
      <c r="AT40" s="4">
        <f t="shared" si="20"/>
        <v>0</v>
      </c>
      <c r="AU40" s="7">
        <f t="shared" si="21"/>
        <v>22.561312067622904</v>
      </c>
      <c r="AV40" s="25">
        <f t="shared" si="26"/>
        <v>350</v>
      </c>
    </row>
    <row r="41" spans="4:48">
      <c r="AK41" s="4">
        <f>SUM(AK31:AK40)</f>
        <v>103.26601237909847</v>
      </c>
      <c r="AL41" s="4">
        <f>SUM(AL31:AL40)</f>
        <v>349.99999999999989</v>
      </c>
      <c r="AM41" s="4">
        <f>SUM(AM31:AM40)</f>
        <v>1715.3202475819696</v>
      </c>
      <c r="AQ41" s="4">
        <f>SUM(AQ31:AQ40)</f>
        <v>350</v>
      </c>
      <c r="AR41" s="4">
        <f>SUM(AR31:AR40)</f>
        <v>96.25</v>
      </c>
      <c r="AS41" s="4"/>
    </row>
    <row r="42" spans="4:48">
      <c r="E42" s="1">
        <f>SUM(E11:E40)</f>
        <v>3182377.4475790183</v>
      </c>
      <c r="F42" s="1">
        <f>SUM(F11:F40)</f>
        <v>2182377.4475790174</v>
      </c>
      <c r="G42" s="1">
        <f>SUM(G11:G40)</f>
        <v>1000000</v>
      </c>
      <c r="I42" s="15">
        <f>SUM(I11:I40)</f>
        <v>999999.99999999942</v>
      </c>
      <c r="J42" s="15">
        <f>SUM(J11:J40)</f>
        <v>19194342.495775077</v>
      </c>
      <c r="L42" s="15">
        <f>SUM(L11:L40)</f>
        <v>182377.447579017</v>
      </c>
      <c r="M42" s="1">
        <f>SUM(M11:M40)</f>
        <v>999999.99999999953</v>
      </c>
    </row>
    <row r="43" spans="4:48">
      <c r="P43" s="12" t="s">
        <v>48</v>
      </c>
    </row>
    <row r="44" spans="4:48">
      <c r="L44" s="3">
        <v>0</v>
      </c>
      <c r="M44" s="10" t="s">
        <v>11</v>
      </c>
      <c r="N44" s="12" t="s">
        <v>13</v>
      </c>
      <c r="O44" s="12" t="s">
        <v>12</v>
      </c>
      <c r="P44" s="26">
        <f>M42</f>
        <v>999999.99999999953</v>
      </c>
    </row>
    <row r="45" spans="4:48">
      <c r="L45" s="3">
        <v>1</v>
      </c>
      <c r="M45" s="27">
        <f>-PMT($C$10,$L$64,$M$42)</f>
        <v>117459.62477254575</v>
      </c>
      <c r="N45" s="26">
        <f>M45-O45</f>
        <v>17459.624772545794</v>
      </c>
      <c r="O45" s="26">
        <f>$C$10*M42</f>
        <v>99999.999999999956</v>
      </c>
      <c r="P45" s="15">
        <f>P44-N45</f>
        <v>982540.37522745377</v>
      </c>
      <c r="R45" s="16">
        <f>M45/12</f>
        <v>9788.3020643788132</v>
      </c>
    </row>
    <row r="46" spans="4:48">
      <c r="L46" s="3">
        <v>2</v>
      </c>
      <c r="M46" s="1">
        <f t="shared" ref="M46:M64" si="27">-PMT($C$10,$L$64,$M$42)</f>
        <v>117459.62477254575</v>
      </c>
      <c r="N46" s="26">
        <f t="shared" ref="N46:N64" si="28">M46-O46</f>
        <v>19205.587249800374</v>
      </c>
      <c r="O46" s="26">
        <f>$C$10*P45</f>
        <v>98254.037522745377</v>
      </c>
      <c r="P46" s="15">
        <f t="shared" ref="P46:P64" si="29">P45-N46</f>
        <v>963334.78797765344</v>
      </c>
    </row>
    <row r="47" spans="4:48">
      <c r="L47" s="3">
        <v>3</v>
      </c>
      <c r="M47" s="1">
        <f t="shared" si="27"/>
        <v>117459.62477254575</v>
      </c>
      <c r="N47" s="26">
        <f t="shared" si="28"/>
        <v>21126.145974780404</v>
      </c>
      <c r="O47" s="26">
        <f t="shared" ref="O47:O64" si="30">$C$10*P46</f>
        <v>96333.478797765347</v>
      </c>
      <c r="P47" s="15">
        <f t="shared" si="29"/>
        <v>942208.64200287301</v>
      </c>
    </row>
    <row r="48" spans="4:48">
      <c r="L48" s="3">
        <v>4</v>
      </c>
      <c r="M48" s="1">
        <f t="shared" si="27"/>
        <v>117459.62477254575</v>
      </c>
      <c r="N48" s="26">
        <f t="shared" si="28"/>
        <v>23238.760572258441</v>
      </c>
      <c r="O48" s="26">
        <f t="shared" si="30"/>
        <v>94220.864200287309</v>
      </c>
      <c r="P48" s="15">
        <f t="shared" si="29"/>
        <v>918969.88143061451</v>
      </c>
    </row>
    <row r="49" spans="12:16">
      <c r="L49" s="3">
        <v>5</v>
      </c>
      <c r="M49" s="1">
        <f t="shared" si="27"/>
        <v>117459.62477254575</v>
      </c>
      <c r="N49" s="26">
        <f t="shared" si="28"/>
        <v>25562.636629484288</v>
      </c>
      <c r="O49" s="26">
        <f t="shared" si="30"/>
        <v>91896.988143061462</v>
      </c>
      <c r="P49" s="15">
        <f t="shared" si="29"/>
        <v>893407.24480113026</v>
      </c>
    </row>
    <row r="50" spans="12:16">
      <c r="L50" s="3">
        <v>6</v>
      </c>
      <c r="M50" s="1">
        <f t="shared" si="27"/>
        <v>117459.62477254575</v>
      </c>
      <c r="N50" s="26">
        <f t="shared" si="28"/>
        <v>28118.900292432721</v>
      </c>
      <c r="O50" s="26">
        <f t="shared" si="30"/>
        <v>89340.724480113029</v>
      </c>
      <c r="P50" s="15">
        <f t="shared" si="29"/>
        <v>865288.34450869751</v>
      </c>
    </row>
    <row r="51" spans="12:16">
      <c r="L51" s="3">
        <v>7</v>
      </c>
      <c r="M51" s="1">
        <f t="shared" si="27"/>
        <v>117459.62477254575</v>
      </c>
      <c r="N51" s="26">
        <f t="shared" si="28"/>
        <v>30930.790321675988</v>
      </c>
      <c r="O51" s="26">
        <f t="shared" si="30"/>
        <v>86528.834450869763</v>
      </c>
      <c r="P51" s="15">
        <f t="shared" si="29"/>
        <v>834357.55418702157</v>
      </c>
    </row>
    <row r="52" spans="12:16">
      <c r="L52" s="3">
        <v>8</v>
      </c>
      <c r="M52" s="1">
        <f t="shared" si="27"/>
        <v>117459.62477254575</v>
      </c>
      <c r="N52" s="26">
        <f t="shared" si="28"/>
        <v>34023.869353843591</v>
      </c>
      <c r="O52" s="26">
        <f t="shared" si="30"/>
        <v>83435.75541870216</v>
      </c>
      <c r="P52" s="15">
        <f t="shared" si="29"/>
        <v>800333.68483317795</v>
      </c>
    </row>
    <row r="53" spans="12:16">
      <c r="L53" s="3">
        <v>9</v>
      </c>
      <c r="M53" s="1">
        <f t="shared" si="27"/>
        <v>117459.62477254575</v>
      </c>
      <c r="N53" s="26">
        <f t="shared" si="28"/>
        <v>37426.256289227953</v>
      </c>
      <c r="O53" s="26">
        <f t="shared" si="30"/>
        <v>80033.368483317798</v>
      </c>
      <c r="P53" s="15">
        <f t="shared" si="29"/>
        <v>762907.42854394997</v>
      </c>
    </row>
    <row r="54" spans="12:16">
      <c r="L54" s="3">
        <v>10</v>
      </c>
      <c r="M54" s="1">
        <f t="shared" si="27"/>
        <v>117459.62477254575</v>
      </c>
      <c r="N54" s="26">
        <f t="shared" si="28"/>
        <v>41168.881918150757</v>
      </c>
      <c r="O54" s="26">
        <f t="shared" si="30"/>
        <v>76290.742854394994</v>
      </c>
      <c r="P54" s="15">
        <f t="shared" si="29"/>
        <v>721738.54662579927</v>
      </c>
    </row>
    <row r="55" spans="12:16">
      <c r="L55" s="3">
        <v>11</v>
      </c>
      <c r="M55" s="1">
        <f t="shared" si="27"/>
        <v>117459.62477254575</v>
      </c>
      <c r="N55" s="26">
        <f t="shared" si="28"/>
        <v>45285.770109965815</v>
      </c>
      <c r="O55" s="26">
        <f t="shared" si="30"/>
        <v>72173.854662579935</v>
      </c>
      <c r="P55" s="15">
        <f t="shared" si="29"/>
        <v>676452.77651583345</v>
      </c>
    </row>
    <row r="56" spans="12:16">
      <c r="L56" s="3">
        <v>12</v>
      </c>
      <c r="M56" s="1">
        <f t="shared" si="27"/>
        <v>117459.62477254575</v>
      </c>
      <c r="N56" s="26">
        <f t="shared" si="28"/>
        <v>49814.347120962397</v>
      </c>
      <c r="O56" s="26">
        <f t="shared" si="30"/>
        <v>67645.277651583354</v>
      </c>
      <c r="P56" s="15">
        <f t="shared" si="29"/>
        <v>626638.429394871</v>
      </c>
    </row>
    <row r="57" spans="12:16">
      <c r="L57" s="3">
        <v>13</v>
      </c>
      <c r="M57" s="1">
        <f t="shared" si="27"/>
        <v>117459.62477254575</v>
      </c>
      <c r="N57" s="26">
        <f t="shared" si="28"/>
        <v>54795.781833058645</v>
      </c>
      <c r="O57" s="26">
        <f t="shared" si="30"/>
        <v>62663.842939487105</v>
      </c>
      <c r="P57" s="15">
        <f t="shared" si="29"/>
        <v>571842.64756181231</v>
      </c>
    </row>
    <row r="58" spans="12:16">
      <c r="L58" s="3">
        <v>14</v>
      </c>
      <c r="M58" s="1">
        <f t="shared" si="27"/>
        <v>117459.62477254575</v>
      </c>
      <c r="N58" s="26">
        <f t="shared" si="28"/>
        <v>60275.360016364517</v>
      </c>
      <c r="O58" s="26">
        <f t="shared" si="30"/>
        <v>57184.264756181234</v>
      </c>
      <c r="P58" s="15">
        <f t="shared" si="29"/>
        <v>511567.28754544782</v>
      </c>
    </row>
    <row r="59" spans="12:16">
      <c r="L59" s="3">
        <v>15</v>
      </c>
      <c r="M59" s="1">
        <f t="shared" si="27"/>
        <v>117459.62477254575</v>
      </c>
      <c r="N59" s="26">
        <f t="shared" si="28"/>
        <v>66302.89601800096</v>
      </c>
      <c r="O59" s="26">
        <f t="shared" si="30"/>
        <v>51156.728754544783</v>
      </c>
      <c r="P59" s="15">
        <f t="shared" si="29"/>
        <v>445264.39152744686</v>
      </c>
    </row>
    <row r="60" spans="12:16">
      <c r="L60" s="3">
        <v>16</v>
      </c>
      <c r="M60" s="1">
        <f t="shared" si="27"/>
        <v>117459.62477254575</v>
      </c>
      <c r="N60" s="26">
        <f t="shared" si="28"/>
        <v>72933.185619801065</v>
      </c>
      <c r="O60" s="26">
        <f t="shared" si="30"/>
        <v>44526.439152744686</v>
      </c>
      <c r="P60" s="15">
        <f t="shared" si="29"/>
        <v>372331.20590764581</v>
      </c>
    </row>
    <row r="61" spans="12:16">
      <c r="L61" s="3">
        <v>17</v>
      </c>
      <c r="M61" s="1">
        <f t="shared" si="27"/>
        <v>117459.62477254575</v>
      </c>
      <c r="N61" s="26">
        <f t="shared" si="28"/>
        <v>80226.504181781173</v>
      </c>
      <c r="O61" s="26">
        <f t="shared" si="30"/>
        <v>37233.120590764585</v>
      </c>
      <c r="P61" s="15">
        <f t="shared" si="29"/>
        <v>292104.70172586467</v>
      </c>
    </row>
    <row r="62" spans="12:16">
      <c r="L62" s="3">
        <v>18</v>
      </c>
      <c r="M62" s="1">
        <f t="shared" si="27"/>
        <v>117459.62477254575</v>
      </c>
      <c r="N62" s="26">
        <f t="shared" si="28"/>
        <v>88249.154599959278</v>
      </c>
      <c r="O62" s="26">
        <f t="shared" si="30"/>
        <v>29210.470172586469</v>
      </c>
      <c r="P62" s="15">
        <f t="shared" si="29"/>
        <v>203855.5471259054</v>
      </c>
    </row>
    <row r="63" spans="12:16">
      <c r="L63" s="3">
        <v>19</v>
      </c>
      <c r="M63" s="1">
        <f t="shared" si="27"/>
        <v>117459.62477254575</v>
      </c>
      <c r="N63" s="26">
        <f t="shared" si="28"/>
        <v>97074.070059955207</v>
      </c>
      <c r="O63" s="26">
        <f t="shared" si="30"/>
        <v>20385.554712590543</v>
      </c>
      <c r="P63" s="15">
        <f t="shared" si="29"/>
        <v>106781.4770659502</v>
      </c>
    </row>
    <row r="64" spans="12:16">
      <c r="L64" s="3">
        <v>20</v>
      </c>
      <c r="M64" s="1">
        <f t="shared" si="27"/>
        <v>117459.62477254575</v>
      </c>
      <c r="N64" s="26">
        <f t="shared" si="28"/>
        <v>106781.47706595073</v>
      </c>
      <c r="O64" s="26">
        <f t="shared" si="30"/>
        <v>10678.14770659502</v>
      </c>
      <c r="P64" s="15">
        <f t="shared" si="29"/>
        <v>-5.3842086344957352E-10</v>
      </c>
    </row>
  </sheetData>
  <mergeCells count="2">
    <mergeCell ref="AJ28:AM28"/>
    <mergeCell ref="AQ28:AS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aula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2020-08-24T19:34:46Z</dcterms:created>
  <dcterms:modified xsi:type="dcterms:W3CDTF">2020-08-24T19:35:21Z</dcterms:modified>
</cp:coreProperties>
</file>