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Usp\FEARP\2019\Contabilidade_Social\"/>
    </mc:Choice>
  </mc:AlternateContent>
  <bookViews>
    <workbookView xWindow="240" yWindow="15" windowWidth="20730" windowHeight="10485" tabRatio="610" activeTab="2"/>
  </bookViews>
  <sheets>
    <sheet name="Balanco_Pagamentos" sheetId="1" r:id="rId1"/>
    <sheet name="SCN_Macro_aberta_sem_governo" sheetId="7" r:id="rId2"/>
    <sheet name="SCN_Macro_aberta_com_governo" sheetId="5" r:id="rId3"/>
  </sheets>
  <calcPr calcId="162913"/>
</workbook>
</file>

<file path=xl/calcChain.xml><?xml version="1.0" encoding="utf-8"?>
<calcChain xmlns="http://schemas.openxmlformats.org/spreadsheetml/2006/main">
  <c r="C12" i="5" l="1"/>
  <c r="C10" i="7"/>
  <c r="F7" i="7"/>
  <c r="C11" i="7"/>
  <c r="V11" i="1"/>
  <c r="V7" i="1"/>
  <c r="C36" i="1" l="1"/>
  <c r="C35" i="1"/>
  <c r="C34" i="1"/>
  <c r="F42" i="5"/>
  <c r="F41" i="5"/>
  <c r="C41" i="5"/>
  <c r="F8" i="5"/>
  <c r="C14" i="5"/>
  <c r="C13" i="5"/>
  <c r="F29" i="7"/>
  <c r="F28" i="7"/>
  <c r="C28" i="7"/>
  <c r="V19" i="1"/>
  <c r="V3" i="1"/>
  <c r="P17" i="1"/>
  <c r="P16" i="1"/>
  <c r="S15" i="1" l="1"/>
  <c r="P5" i="1" l="1"/>
  <c r="P8" i="1"/>
  <c r="P9" i="1"/>
  <c r="P12" i="1"/>
  <c r="P13" i="1"/>
  <c r="S11" i="1" s="1"/>
  <c r="P19" i="1"/>
  <c r="S19" i="1" s="1"/>
  <c r="P22" i="1"/>
  <c r="P23" i="1"/>
  <c r="P24" i="1"/>
  <c r="P25" i="1"/>
  <c r="P26" i="1"/>
  <c r="P27" i="1"/>
  <c r="P28" i="1"/>
  <c r="P29" i="1"/>
  <c r="P30" i="1"/>
  <c r="P32" i="1"/>
  <c r="F50" i="5"/>
  <c r="C35" i="5"/>
  <c r="F24" i="5"/>
  <c r="F36" i="7"/>
  <c r="F23" i="7"/>
  <c r="F5" i="7"/>
  <c r="C35" i="7"/>
  <c r="C39" i="7" s="1"/>
  <c r="F34" i="5"/>
  <c r="C11" i="5"/>
  <c r="F21" i="5"/>
  <c r="C5" i="5"/>
  <c r="C10" i="5"/>
  <c r="C21" i="5"/>
  <c r="F32" i="5"/>
  <c r="C31" i="5"/>
  <c r="F5" i="5"/>
  <c r="F23" i="5"/>
  <c r="C8" i="5"/>
  <c r="F33" i="5"/>
  <c r="F36" i="5" s="1"/>
  <c r="C6" i="5"/>
  <c r="C32" i="5"/>
  <c r="F22" i="5"/>
  <c r="C7" i="5"/>
  <c r="C48" i="5"/>
  <c r="F6" i="5"/>
  <c r="C4" i="5"/>
  <c r="F20" i="5"/>
  <c r="F26" i="5" s="1"/>
  <c r="C49" i="5"/>
  <c r="C53" i="5" s="1"/>
  <c r="F7" i="5"/>
  <c r="P4" i="1"/>
  <c r="S21" i="1" l="1"/>
  <c r="S7" i="1"/>
  <c r="S3" i="1"/>
  <c r="F52" i="5"/>
  <c r="C36" i="5" l="1"/>
  <c r="F43" i="5" l="1"/>
  <c r="C15" i="5"/>
  <c r="F4" i="5" s="1"/>
  <c r="C13" i="7"/>
  <c r="F4" i="7" s="1"/>
  <c r="J2" i="7" s="1"/>
  <c r="F30" i="7"/>
  <c r="C42" i="5"/>
  <c r="C18" i="7" l="1"/>
  <c r="C19" i="7" s="1"/>
  <c r="F35" i="7" s="1"/>
  <c r="F13" i="7"/>
  <c r="C29" i="7"/>
  <c r="C30" i="7" s="1"/>
  <c r="F38" i="7"/>
  <c r="C20" i="5"/>
  <c r="J2" i="5"/>
  <c r="J5" i="5" s="1"/>
  <c r="F51" i="5"/>
  <c r="C43" i="5"/>
  <c r="F15" i="5"/>
  <c r="C22" i="5" l="1"/>
  <c r="C26" i="5" s="1"/>
  <c r="F39" i="7"/>
  <c r="J4" i="5"/>
  <c r="J6" i="5"/>
  <c r="J9" i="5"/>
  <c r="J3" i="5"/>
  <c r="F48" i="5" l="1"/>
  <c r="F53" i="5" s="1"/>
  <c r="C23" i="7"/>
  <c r="J7" i="5"/>
  <c r="J8" i="5"/>
  <c r="J4" i="7" l="1"/>
  <c r="J5" i="7"/>
  <c r="J3" i="7"/>
</calcChain>
</file>

<file path=xl/sharedStrings.xml><?xml version="1.0" encoding="utf-8"?>
<sst xmlns="http://schemas.openxmlformats.org/spreadsheetml/2006/main" count="168" uniqueCount="98">
  <si>
    <t>Total</t>
  </si>
  <si>
    <t>SBPTC</t>
  </si>
  <si>
    <t>Balança Comercial</t>
  </si>
  <si>
    <t>Balança de Serviços</t>
  </si>
  <si>
    <t>Conta da produção</t>
  </si>
  <si>
    <t>Debito</t>
  </si>
  <si>
    <t>Credito</t>
  </si>
  <si>
    <t>Oferta total de bens e serviços</t>
  </si>
  <si>
    <t>Demanda total por bens e serviços</t>
  </si>
  <si>
    <t>Conta da apropriação</t>
  </si>
  <si>
    <t>Conta do governo</t>
  </si>
  <si>
    <t>Utilização da receita</t>
  </si>
  <si>
    <t>Total da receita</t>
  </si>
  <si>
    <t>Conta do setor externo</t>
  </si>
  <si>
    <t>Total do debito</t>
  </si>
  <si>
    <t>Total do credito</t>
  </si>
  <si>
    <t>Conta do capital</t>
  </si>
  <si>
    <t>Investimento bruto total</t>
  </si>
  <si>
    <t>Poupança bruta total</t>
  </si>
  <si>
    <t>PIBpm</t>
  </si>
  <si>
    <t>PILpm</t>
  </si>
  <si>
    <t>Lucros distribuídos às famílias</t>
  </si>
  <si>
    <t>Lucros retidos pelas empresas</t>
  </si>
  <si>
    <t>Aluguéis pagos às famílias</t>
  </si>
  <si>
    <t>Juros pagos às famílias</t>
  </si>
  <si>
    <t>Salários pagos às famílias</t>
  </si>
  <si>
    <t>Depreciação</t>
  </si>
  <si>
    <t>Consumo das famílias</t>
  </si>
  <si>
    <t>Consumo do governo</t>
  </si>
  <si>
    <t>Variação de estoques</t>
  </si>
  <si>
    <t>Formação bruta de capital fixo</t>
  </si>
  <si>
    <t>Déficit do balanço de pagamentos em transações correntes</t>
  </si>
  <si>
    <t>Saldo do governo em conta corrente</t>
  </si>
  <si>
    <t>Renda líquida enviada ao exterior</t>
  </si>
  <si>
    <t>Renda liquida enviada ao exterior</t>
  </si>
  <si>
    <t>Importações de bens e serviços</t>
  </si>
  <si>
    <t>Importacoes de bens e serviços</t>
  </si>
  <si>
    <t>Exportação de bens e serviços</t>
  </si>
  <si>
    <t>Exportações de bens e serviços</t>
  </si>
  <si>
    <t>Impostos indiretos</t>
  </si>
  <si>
    <t>Impostos diretos pagos pelas empresas</t>
  </si>
  <si>
    <t>Impostos diretos pagos pelas famílias</t>
  </si>
  <si>
    <t>Impostos diretos pagos pelas familias</t>
  </si>
  <si>
    <t>Transferencias do governo às famílias</t>
  </si>
  <si>
    <t>Transferências do governo às empresas</t>
  </si>
  <si>
    <t>Subsídios</t>
  </si>
  <si>
    <t>Impostos diretos pagos pelas empresas menos transferências recebidas pelas empresas</t>
  </si>
  <si>
    <t>Impostos indiretos, menos subsídios</t>
  </si>
  <si>
    <t>PNLcfp</t>
  </si>
  <si>
    <t>PNBcfp</t>
  </si>
  <si>
    <t>PIBcfp</t>
  </si>
  <si>
    <t>PILcfp</t>
  </si>
  <si>
    <t>PNLpm</t>
  </si>
  <si>
    <t>PNBpm</t>
  </si>
  <si>
    <t>PIB</t>
  </si>
  <si>
    <t>PIL</t>
  </si>
  <si>
    <t>PNL</t>
  </si>
  <si>
    <t>PNB</t>
  </si>
  <si>
    <t>Poupança das famílias</t>
  </si>
  <si>
    <t>Renda recebida pelas famílias</t>
  </si>
  <si>
    <t>Utilização da renda recebida pelas famílias</t>
  </si>
  <si>
    <t>Poupança das empresas</t>
  </si>
  <si>
    <t>Transferências do governo às famílias</t>
  </si>
  <si>
    <t>Outras receitas correntes do governo</t>
  </si>
  <si>
    <t>Balança da Renda Secundária</t>
  </si>
  <si>
    <t>Balança da Renda Primária</t>
  </si>
  <si>
    <t>Saldo da Conta Capital</t>
  </si>
  <si>
    <t>Saldo da Conta Financeira</t>
  </si>
  <si>
    <t>Investimento direto no exterior</t>
  </si>
  <si>
    <t>Investimento direto no país</t>
  </si>
  <si>
    <t>Investimento em carteira (ações e títulos) - ativos</t>
  </si>
  <si>
    <t>Investimento em carteira (ações e títulos) - passivos</t>
  </si>
  <si>
    <t>Derivativos - ativos</t>
  </si>
  <si>
    <t>Derivativos - passivos</t>
  </si>
  <si>
    <t>Ativos de reserva</t>
  </si>
  <si>
    <t>Erros e omissões</t>
  </si>
  <si>
    <t>Exportações de produtos</t>
  </si>
  <si>
    <t>Importações de produtos</t>
  </si>
  <si>
    <t>SBC</t>
  </si>
  <si>
    <t>SBS</t>
  </si>
  <si>
    <t>SRP</t>
  </si>
  <si>
    <t>SRS</t>
  </si>
  <si>
    <t>SCK</t>
  </si>
  <si>
    <t>SCF</t>
  </si>
  <si>
    <t>E&amp;O</t>
  </si>
  <si>
    <t>Exportações de serviços</t>
  </si>
  <si>
    <t>Importações de serviços</t>
  </si>
  <si>
    <t>Rendas recebidas</t>
  </si>
  <si>
    <t>Rendas enviadas</t>
  </si>
  <si>
    <t>Renda recebidas</t>
  </si>
  <si>
    <t>SCKF</t>
  </si>
  <si>
    <t>Exportações de produtos e serviços (em R$)</t>
  </si>
  <si>
    <t>Importações de produtos e serviços (em R$)</t>
  </si>
  <si>
    <t>RLRE (em R$)</t>
  </si>
  <si>
    <t>Outros investimentos (moedas, depósitos, empréstimos, financiamentos e créditos comerciais) - ativos</t>
  </si>
  <si>
    <t>Outros investimentos (moedas, depósitos, empréstimos, financiamentos e créditos comerciais) - passivos</t>
  </si>
  <si>
    <t>SBCS</t>
  </si>
  <si>
    <t>RLRE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</si>
</sst>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7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/>
    <xf numFmtId="0" fontId="1" fillId="0" borderId="1" xfId="0" applyFont="1" applyBorder="1"/>
    <xf numFmtId="0" fontId="8" fillId="0" borderId="0" xfId="0" applyFont="1"/>
    <xf numFmtId="0" fontId="9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Fill="1"/>
    <xf numFmtId="0" fontId="9" fillId="0" borderId="1" xfId="0" applyFont="1" applyBorder="1" applyAlignment="1">
      <alignment wrapText="1"/>
    </xf>
    <xf numFmtId="0" fontId="1" fillId="0" borderId="1" xfId="0" applyFont="1" applyFill="1" applyBorder="1"/>
    <xf numFmtId="0" fontId="8" fillId="0" borderId="1" xfId="0" applyFont="1" applyFill="1" applyBorder="1"/>
    <xf numFmtId="3" fontId="4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1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/>
    <xf numFmtId="3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U27" sqref="U27"/>
    </sheetView>
  </sheetViews>
  <sheetFormatPr defaultColWidth="5.42578125" defaultRowHeight="11.25" x14ac:dyDescent="0.2"/>
  <cols>
    <col min="1" max="1" width="5.42578125" style="10" customWidth="1"/>
    <col min="2" max="2" width="76.140625" style="10" bestFit="1" customWidth="1"/>
    <col min="3" max="3" width="4.42578125" style="10" bestFit="1" customWidth="1"/>
    <col min="4" max="15" width="6.42578125" style="10" customWidth="1"/>
    <col min="16" max="16" width="8.28515625" style="10" customWidth="1"/>
    <col min="17" max="17" width="5.42578125" style="10" customWidth="1"/>
    <col min="18" max="18" width="6.5703125" style="52" bestFit="1" customWidth="1"/>
    <col min="19" max="19" width="5.5703125" style="52" customWidth="1"/>
    <col min="20" max="20" width="5.42578125" style="10"/>
    <col min="21" max="21" width="5.7109375" style="52" bestFit="1" customWidth="1"/>
    <col min="22" max="22" width="5.42578125" style="52"/>
    <col min="23" max="16384" width="5.42578125" style="10"/>
  </cols>
  <sheetData>
    <row r="1" spans="2:22" s="15" customFormat="1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58"/>
      <c r="S1" s="58"/>
      <c r="U1" s="58"/>
      <c r="V1" s="58"/>
    </row>
    <row r="2" spans="2:22" s="18" customFormat="1" x14ac:dyDescent="0.2">
      <c r="B2" s="16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16" t="s">
        <v>0</v>
      </c>
      <c r="R2" s="59"/>
      <c r="S2" s="59"/>
      <c r="U2" s="59"/>
      <c r="V2" s="59"/>
    </row>
    <row r="3" spans="2:22" x14ac:dyDescent="0.2">
      <c r="B3" s="19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R3" s="52" t="s">
        <v>78</v>
      </c>
      <c r="S3" s="52">
        <f>P4-P5</f>
        <v>-600</v>
      </c>
      <c r="U3" s="52" t="s">
        <v>1</v>
      </c>
      <c r="V3" s="52">
        <f>S3+S7+S11+S15</f>
        <v>-860</v>
      </c>
    </row>
    <row r="4" spans="2:22" x14ac:dyDescent="0.2">
      <c r="B4" s="20" t="s">
        <v>76</v>
      </c>
      <c r="C4" s="27">
        <v>500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>
        <f>SUM(C4:O4)</f>
        <v>500</v>
      </c>
    </row>
    <row r="5" spans="2:22" x14ac:dyDescent="0.2">
      <c r="B5" s="20" t="s">
        <v>77</v>
      </c>
      <c r="C5" s="27"/>
      <c r="D5" s="27">
        <v>250</v>
      </c>
      <c r="E5" s="27"/>
      <c r="F5" s="27"/>
      <c r="G5" s="27">
        <v>700</v>
      </c>
      <c r="H5" s="27">
        <v>150</v>
      </c>
      <c r="I5" s="27"/>
      <c r="J5" s="27"/>
      <c r="K5" s="27"/>
      <c r="L5" s="27"/>
      <c r="M5" s="27"/>
      <c r="N5" s="27"/>
      <c r="O5" s="27"/>
      <c r="P5" s="27">
        <f>SUM(C5:O5)</f>
        <v>1100</v>
      </c>
    </row>
    <row r="6" spans="2:22" x14ac:dyDescent="0.2">
      <c r="B6" s="20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22" x14ac:dyDescent="0.2">
      <c r="B7" s="55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R7" s="52" t="s">
        <v>79</v>
      </c>
      <c r="S7" s="52">
        <f>P8-P9</f>
        <v>-170</v>
      </c>
      <c r="U7" s="52" t="s">
        <v>96</v>
      </c>
      <c r="V7" s="52">
        <f>S3+S7</f>
        <v>-770</v>
      </c>
    </row>
    <row r="8" spans="2:22" x14ac:dyDescent="0.2">
      <c r="B8" s="20" t="s">
        <v>85</v>
      </c>
      <c r="C8" s="27"/>
      <c r="D8" s="27"/>
      <c r="E8" s="27"/>
      <c r="F8" s="27">
        <v>100</v>
      </c>
      <c r="G8" s="27"/>
      <c r="H8" s="27"/>
      <c r="I8" s="27"/>
      <c r="J8" s="27"/>
      <c r="K8" s="27"/>
      <c r="L8" s="27"/>
      <c r="M8" s="27"/>
      <c r="N8" s="27"/>
      <c r="O8" s="27"/>
      <c r="P8" s="27">
        <f>SUM(C8:O8)</f>
        <v>100</v>
      </c>
    </row>
    <row r="9" spans="2:22" x14ac:dyDescent="0.2">
      <c r="B9" s="20" t="s">
        <v>86</v>
      </c>
      <c r="C9" s="27"/>
      <c r="D9" s="27"/>
      <c r="E9" s="27"/>
      <c r="F9" s="27"/>
      <c r="G9" s="27"/>
      <c r="H9" s="27"/>
      <c r="I9" s="27"/>
      <c r="J9" s="27"/>
      <c r="K9" s="27"/>
      <c r="L9" s="27">
        <v>250</v>
      </c>
      <c r="M9" s="27"/>
      <c r="N9" s="27"/>
      <c r="O9" s="27">
        <v>20</v>
      </c>
      <c r="P9" s="27">
        <f>SUM(C9:O9)</f>
        <v>270</v>
      </c>
    </row>
    <row r="10" spans="2:22" x14ac:dyDescent="0.2">
      <c r="B10" s="2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22" x14ac:dyDescent="0.2">
      <c r="B11" s="55" t="s">
        <v>65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R11" s="52" t="s">
        <v>80</v>
      </c>
      <c r="S11" s="52">
        <f>P12-P13</f>
        <v>-140</v>
      </c>
      <c r="U11" s="52" t="s">
        <v>97</v>
      </c>
      <c r="V11" s="52">
        <f>S11+S15</f>
        <v>-90</v>
      </c>
    </row>
    <row r="12" spans="2:22" x14ac:dyDescent="0.2">
      <c r="B12" s="20" t="s">
        <v>87</v>
      </c>
      <c r="C12" s="27"/>
      <c r="D12" s="27"/>
      <c r="E12" s="27">
        <v>30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>
        <f>SUM(C12:O12)</f>
        <v>30</v>
      </c>
    </row>
    <row r="13" spans="2:22" x14ac:dyDescent="0.2">
      <c r="B13" s="20" t="s">
        <v>88</v>
      </c>
      <c r="C13" s="27"/>
      <c r="D13" s="27"/>
      <c r="E13" s="27"/>
      <c r="F13" s="27"/>
      <c r="G13" s="27"/>
      <c r="H13" s="27"/>
      <c r="I13" s="27">
        <v>120</v>
      </c>
      <c r="J13" s="27"/>
      <c r="K13" s="27">
        <v>50</v>
      </c>
      <c r="L13" s="27"/>
      <c r="M13" s="27"/>
      <c r="N13" s="27"/>
      <c r="O13" s="27"/>
      <c r="P13" s="27">
        <f>SUM(C13:O13)</f>
        <v>170</v>
      </c>
    </row>
    <row r="14" spans="2:22" x14ac:dyDescent="0.2">
      <c r="B14" s="1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2:22" x14ac:dyDescent="0.2">
      <c r="B15" s="55" t="s">
        <v>64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R15" s="52" t="s">
        <v>81</v>
      </c>
      <c r="S15" s="52">
        <f>P16-P17</f>
        <v>50</v>
      </c>
    </row>
    <row r="16" spans="2:22" x14ac:dyDescent="0.2">
      <c r="B16" s="20" t="s">
        <v>89</v>
      </c>
      <c r="C16" s="27"/>
      <c r="D16" s="27"/>
      <c r="E16" s="27"/>
      <c r="F16" s="27"/>
      <c r="G16" s="27"/>
      <c r="H16" s="27">
        <v>150</v>
      </c>
      <c r="I16" s="27"/>
      <c r="J16" s="27"/>
      <c r="K16" s="27"/>
      <c r="L16" s="27"/>
      <c r="M16" s="27"/>
      <c r="N16" s="27"/>
      <c r="O16" s="27"/>
      <c r="P16" s="27">
        <f>SUM(C16:O16)</f>
        <v>150</v>
      </c>
      <c r="R16" s="61"/>
      <c r="S16" s="61"/>
    </row>
    <row r="17" spans="2:22" x14ac:dyDescent="0.2">
      <c r="B17" s="20" t="s">
        <v>88</v>
      </c>
      <c r="C17" s="27"/>
      <c r="D17" s="27"/>
      <c r="E17" s="27"/>
      <c r="F17" s="27"/>
      <c r="G17" s="27"/>
      <c r="H17" s="27"/>
      <c r="I17" s="27"/>
      <c r="J17" s="27">
        <v>100</v>
      </c>
      <c r="K17" s="27"/>
      <c r="L17" s="27"/>
      <c r="M17" s="27"/>
      <c r="N17" s="27"/>
      <c r="O17" s="27"/>
      <c r="P17" s="27">
        <f>SUM(C17:O17)</f>
        <v>100</v>
      </c>
      <c r="R17" s="61"/>
      <c r="S17" s="61"/>
    </row>
    <row r="18" spans="2:22" x14ac:dyDescent="0.2">
      <c r="B18" s="1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22" x14ac:dyDescent="0.2">
      <c r="B19" s="55" t="s">
        <v>66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>
        <f>SUM(C19:O19)</f>
        <v>0</v>
      </c>
      <c r="R19" s="52" t="s">
        <v>82</v>
      </c>
      <c r="S19" s="52">
        <f>P19</f>
        <v>0</v>
      </c>
      <c r="U19" s="52" t="s">
        <v>90</v>
      </c>
      <c r="V19" s="52">
        <f>S19+S21</f>
        <v>-860</v>
      </c>
    </row>
    <row r="20" spans="2:22" x14ac:dyDescent="0.2">
      <c r="B20" s="5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22" x14ac:dyDescent="0.2">
      <c r="B21" s="55" t="s">
        <v>67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R21" s="52" t="s">
        <v>83</v>
      </c>
      <c r="S21" s="52">
        <f>(P22+P24+P26+P28-P23-P25-P27-P29)+P30</f>
        <v>-860</v>
      </c>
    </row>
    <row r="22" spans="2:22" x14ac:dyDescent="0.2">
      <c r="B22" s="20" t="s">
        <v>68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>
        <f t="shared" ref="P22:P30" si="0">SUM(C22:O22)</f>
        <v>0</v>
      </c>
    </row>
    <row r="23" spans="2:22" x14ac:dyDescent="0.2">
      <c r="B23" s="20" t="s">
        <v>69</v>
      </c>
      <c r="C23" s="27"/>
      <c r="D23" s="27"/>
      <c r="E23" s="27"/>
      <c r="F23" s="27"/>
      <c r="G23" s="27"/>
      <c r="H23" s="27"/>
      <c r="I23" s="27">
        <v>120</v>
      </c>
      <c r="J23" s="27"/>
      <c r="K23" s="27"/>
      <c r="L23" s="27"/>
      <c r="M23" s="27">
        <v>150</v>
      </c>
      <c r="N23" s="27"/>
      <c r="O23" s="27"/>
      <c r="P23" s="27">
        <f t="shared" si="0"/>
        <v>270</v>
      </c>
    </row>
    <row r="24" spans="2:22" x14ac:dyDescent="0.2">
      <c r="B24" s="20" t="s">
        <v>70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>
        <f t="shared" si="0"/>
        <v>0</v>
      </c>
    </row>
    <row r="25" spans="2:22" x14ac:dyDescent="0.2">
      <c r="B25" s="20" t="s">
        <v>71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f t="shared" si="0"/>
        <v>0</v>
      </c>
    </row>
    <row r="26" spans="2:22" x14ac:dyDescent="0.2">
      <c r="B26" s="20" t="s">
        <v>72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>
        <f t="shared" si="0"/>
        <v>0</v>
      </c>
    </row>
    <row r="27" spans="2:22" x14ac:dyDescent="0.2">
      <c r="B27" s="20" t="s">
        <v>73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f t="shared" si="0"/>
        <v>0</v>
      </c>
    </row>
    <row r="28" spans="2:22" x14ac:dyDescent="0.2">
      <c r="B28" s="20" t="s">
        <v>94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f t="shared" si="0"/>
        <v>0</v>
      </c>
    </row>
    <row r="29" spans="2:22" s="47" customFormat="1" x14ac:dyDescent="0.2">
      <c r="B29" s="27" t="s">
        <v>95</v>
      </c>
      <c r="C29" s="27"/>
      <c r="D29" s="27"/>
      <c r="E29" s="27"/>
      <c r="F29" s="27"/>
      <c r="G29" s="27">
        <v>700</v>
      </c>
      <c r="H29" s="27"/>
      <c r="I29" s="27"/>
      <c r="J29" s="27"/>
      <c r="K29" s="27"/>
      <c r="L29" s="27"/>
      <c r="M29" s="27"/>
      <c r="N29" s="27">
        <v>-200</v>
      </c>
      <c r="O29" s="27"/>
      <c r="P29" s="27">
        <f t="shared" si="0"/>
        <v>500</v>
      </c>
      <c r="R29" s="60"/>
      <c r="S29" s="60"/>
      <c r="U29" s="60"/>
      <c r="V29" s="60"/>
    </row>
    <row r="30" spans="2:22" s="47" customFormat="1" x14ac:dyDescent="0.2">
      <c r="B30" s="27" t="s">
        <v>74</v>
      </c>
      <c r="C30" s="27">
        <v>500</v>
      </c>
      <c r="D30" s="27">
        <v>-250</v>
      </c>
      <c r="E30" s="27">
        <v>30</v>
      </c>
      <c r="F30" s="27">
        <v>100</v>
      </c>
      <c r="G30" s="27"/>
      <c r="H30" s="27"/>
      <c r="I30" s="27"/>
      <c r="J30" s="27">
        <v>-100</v>
      </c>
      <c r="K30" s="27">
        <v>-50</v>
      </c>
      <c r="L30" s="27">
        <v>-250</v>
      </c>
      <c r="M30" s="27">
        <v>150</v>
      </c>
      <c r="N30" s="27">
        <v>-200</v>
      </c>
      <c r="O30" s="27">
        <v>-20</v>
      </c>
      <c r="P30" s="27">
        <f t="shared" si="0"/>
        <v>-90</v>
      </c>
      <c r="R30" s="60"/>
      <c r="S30" s="60"/>
      <c r="U30" s="60"/>
      <c r="V30" s="60"/>
    </row>
    <row r="31" spans="2:22" s="47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R31" s="60"/>
      <c r="S31" s="60"/>
      <c r="U31" s="60"/>
      <c r="V31" s="60"/>
    </row>
    <row r="32" spans="2:22" s="56" customFormat="1" x14ac:dyDescent="0.2">
      <c r="B32" s="55" t="s">
        <v>75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>
        <f>SUM(C32:O32)</f>
        <v>0</v>
      </c>
      <c r="R32" s="52" t="s">
        <v>84</v>
      </c>
      <c r="S32" s="52">
        <v>0</v>
      </c>
      <c r="U32" s="52"/>
      <c r="V32" s="52"/>
    </row>
    <row r="34" spans="2:6" s="52" customFormat="1" x14ac:dyDescent="0.2">
      <c r="B34" s="52" t="s">
        <v>91</v>
      </c>
      <c r="C34" s="52">
        <f>2*(P4+P8)</f>
        <v>1200</v>
      </c>
    </row>
    <row r="35" spans="2:6" s="52" customFormat="1" x14ac:dyDescent="0.2">
      <c r="B35" s="52" t="s">
        <v>92</v>
      </c>
      <c r="C35" s="52">
        <f>2*(P5+P9)</f>
        <v>2740</v>
      </c>
      <c r="F35" s="60"/>
    </row>
    <row r="36" spans="2:6" x14ac:dyDescent="0.2">
      <c r="B36" s="21" t="s">
        <v>93</v>
      </c>
      <c r="C36" s="22">
        <f>2*(S11+S15)</f>
        <v>-180</v>
      </c>
      <c r="D36" s="22"/>
      <c r="F36" s="25"/>
    </row>
    <row r="37" spans="2:6" x14ac:dyDescent="0.2">
      <c r="B37" s="21"/>
      <c r="C37" s="22"/>
      <c r="D37" s="22"/>
      <c r="F37" s="25"/>
    </row>
    <row r="38" spans="2:6" x14ac:dyDescent="0.2">
      <c r="B38" s="22"/>
      <c r="C38" s="22"/>
      <c r="D38" s="22"/>
    </row>
    <row r="39" spans="2:6" x14ac:dyDescent="0.2">
      <c r="B39" s="21"/>
      <c r="C39" s="22"/>
      <c r="D39" s="22"/>
      <c r="F39" s="52"/>
    </row>
  </sheetData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workbookViewId="0">
      <selection activeCell="F38" sqref="F38"/>
    </sheetView>
  </sheetViews>
  <sheetFormatPr defaultColWidth="5.42578125" defaultRowHeight="11.25" x14ac:dyDescent="0.2"/>
  <cols>
    <col min="1" max="1" width="5.42578125" style="10" customWidth="1"/>
    <col min="2" max="2" width="40.5703125" style="8" bestFit="1" customWidth="1"/>
    <col min="3" max="3" width="6.140625" style="38" bestFit="1" customWidth="1"/>
    <col min="4" max="4" width="4.140625" style="9" bestFit="1" customWidth="1"/>
    <col min="5" max="5" width="38" style="8" bestFit="1" customWidth="1"/>
    <col min="6" max="6" width="7.28515625" style="42" bestFit="1" customWidth="1"/>
    <col min="7" max="7" width="4.140625" style="1" bestFit="1" customWidth="1"/>
    <col min="8" max="8" width="5.42578125" style="10" customWidth="1"/>
    <col min="9" max="9" width="6.7109375" style="10" bestFit="1" customWidth="1"/>
    <col min="10" max="10" width="6.28515625" style="43" bestFit="1" customWidth="1"/>
    <col min="11" max="11" width="5.42578125" style="10"/>
    <col min="12" max="12" width="6.28515625" style="10" bestFit="1" customWidth="1"/>
    <col min="13" max="16384" width="5.42578125" style="10"/>
  </cols>
  <sheetData>
    <row r="2" spans="2:12" x14ac:dyDescent="0.2">
      <c r="B2" s="62" t="s">
        <v>4</v>
      </c>
      <c r="C2" s="62"/>
      <c r="D2" s="62"/>
      <c r="E2" s="62"/>
      <c r="F2" s="62"/>
      <c r="I2" s="11" t="s">
        <v>54</v>
      </c>
      <c r="J2" s="44">
        <f>F4+F5+F6+F7-C11</f>
        <v>12620</v>
      </c>
      <c r="L2" s="43"/>
    </row>
    <row r="3" spans="2:12" s="11" customFormat="1" ht="10.5" x14ac:dyDescent="0.15">
      <c r="B3" s="51" t="s">
        <v>5</v>
      </c>
      <c r="C3" s="29"/>
      <c r="D3" s="3"/>
      <c r="E3" s="51" t="s">
        <v>6</v>
      </c>
      <c r="F3" s="39"/>
      <c r="G3" s="1"/>
      <c r="I3" s="11" t="s">
        <v>55</v>
      </c>
      <c r="J3" s="44">
        <f>J2-C9</f>
        <v>12470</v>
      </c>
      <c r="L3" s="44"/>
    </row>
    <row r="4" spans="2:12" x14ac:dyDescent="0.2">
      <c r="B4" s="4" t="s">
        <v>25</v>
      </c>
      <c r="C4" s="30">
        <v>10000</v>
      </c>
      <c r="D4" s="3"/>
      <c r="E4" s="26" t="s">
        <v>27</v>
      </c>
      <c r="F4" s="34">
        <f>C13-SUM(F5:F7)</f>
        <v>12610</v>
      </c>
      <c r="I4" s="11" t="s">
        <v>57</v>
      </c>
      <c r="J4" s="44">
        <f>J2-C10-C12</f>
        <v>12440</v>
      </c>
      <c r="L4" s="43"/>
    </row>
    <row r="5" spans="2:12" x14ac:dyDescent="0.2">
      <c r="B5" s="4" t="s">
        <v>21</v>
      </c>
      <c r="C5" s="30">
        <v>970</v>
      </c>
      <c r="D5" s="3"/>
      <c r="E5" s="4" t="s">
        <v>29</v>
      </c>
      <c r="F5" s="30">
        <f>200-250</f>
        <v>-50</v>
      </c>
      <c r="I5" s="11" t="s">
        <v>56</v>
      </c>
      <c r="J5" s="44">
        <f>J2-C10-C9-C12</f>
        <v>12290</v>
      </c>
      <c r="L5" s="43"/>
    </row>
    <row r="6" spans="2:12" x14ac:dyDescent="0.2">
      <c r="B6" s="4" t="s">
        <v>22</v>
      </c>
      <c r="C6" s="31">
        <v>220</v>
      </c>
      <c r="D6" s="3"/>
      <c r="E6" s="4" t="s">
        <v>30</v>
      </c>
      <c r="F6" s="30">
        <v>1600</v>
      </c>
      <c r="I6" s="48"/>
      <c r="J6" s="49"/>
    </row>
    <row r="7" spans="2:12" x14ac:dyDescent="0.2">
      <c r="B7" s="4" t="s">
        <v>23</v>
      </c>
      <c r="C7" s="31">
        <v>650</v>
      </c>
      <c r="D7" s="3"/>
      <c r="E7" s="4" t="s">
        <v>37</v>
      </c>
      <c r="F7" s="30">
        <f>Balanco_Pagamentos!C34</f>
        <v>1200</v>
      </c>
      <c r="I7" s="48"/>
      <c r="J7" s="49"/>
    </row>
    <row r="8" spans="2:12" x14ac:dyDescent="0.2">
      <c r="B8" s="4" t="s">
        <v>24</v>
      </c>
      <c r="C8" s="31">
        <v>450</v>
      </c>
      <c r="D8" s="3"/>
      <c r="E8" s="4"/>
      <c r="F8" s="30"/>
      <c r="I8" s="48"/>
      <c r="J8" s="49"/>
    </row>
    <row r="9" spans="2:12" x14ac:dyDescent="0.2">
      <c r="B9" s="4" t="s">
        <v>26</v>
      </c>
      <c r="C9" s="31">
        <v>150</v>
      </c>
      <c r="D9" s="3"/>
      <c r="E9" s="4"/>
      <c r="F9" s="30"/>
      <c r="I9" s="11"/>
    </row>
    <row r="10" spans="2:12" x14ac:dyDescent="0.2">
      <c r="B10" s="4" t="s">
        <v>33</v>
      </c>
      <c r="C10" s="31">
        <f>-Balanco_Pagamentos!C36</f>
        <v>180</v>
      </c>
      <c r="D10" s="3"/>
      <c r="E10" s="4"/>
      <c r="F10" s="30"/>
    </row>
    <row r="11" spans="2:12" x14ac:dyDescent="0.2">
      <c r="B11" s="4" t="s">
        <v>35</v>
      </c>
      <c r="C11" s="31">
        <f>Balanco_Pagamentos!C35</f>
        <v>2740</v>
      </c>
      <c r="D11" s="3"/>
      <c r="E11" s="4"/>
      <c r="F11" s="30"/>
    </row>
    <row r="12" spans="2:12" x14ac:dyDescent="0.2">
      <c r="B12" s="4"/>
      <c r="C12" s="31"/>
      <c r="D12" s="3"/>
      <c r="E12" s="4"/>
      <c r="F12" s="30"/>
    </row>
    <row r="13" spans="2:12" s="13" customFormat="1" ht="10.5" x14ac:dyDescent="0.15">
      <c r="B13" s="24" t="s">
        <v>7</v>
      </c>
      <c r="C13" s="32">
        <f>SUM(C4:C12)</f>
        <v>15360</v>
      </c>
      <c r="D13" s="24"/>
      <c r="E13" s="24" t="s">
        <v>8</v>
      </c>
      <c r="F13" s="40">
        <f>SUM(F4:F7)</f>
        <v>15360</v>
      </c>
      <c r="G13" s="12"/>
      <c r="I13" s="7"/>
      <c r="J13" s="46"/>
    </row>
    <row r="14" spans="2:12" s="7" customFormat="1" x14ac:dyDescent="0.2">
      <c r="B14" s="5"/>
      <c r="C14" s="33"/>
      <c r="D14" s="6"/>
      <c r="E14" s="5"/>
      <c r="F14" s="41"/>
      <c r="I14" s="10"/>
      <c r="J14" s="43"/>
    </row>
    <row r="16" spans="2:12" x14ac:dyDescent="0.2">
      <c r="B16" s="62" t="s">
        <v>9</v>
      </c>
      <c r="C16" s="62"/>
      <c r="D16" s="62"/>
      <c r="E16" s="62"/>
      <c r="F16" s="62"/>
      <c r="I16" s="11"/>
      <c r="J16" s="44"/>
    </row>
    <row r="17" spans="2:10" s="11" customFormat="1" x14ac:dyDescent="0.2">
      <c r="B17" s="2" t="s">
        <v>5</v>
      </c>
      <c r="C17" s="29"/>
      <c r="D17" s="3"/>
      <c r="E17" s="2" t="s">
        <v>6</v>
      </c>
      <c r="F17" s="39"/>
      <c r="G17" s="1"/>
      <c r="I17" s="10"/>
      <c r="J17" s="43"/>
    </row>
    <row r="18" spans="2:10" x14ac:dyDescent="0.2">
      <c r="B18" s="26" t="s">
        <v>27</v>
      </c>
      <c r="C18" s="34">
        <f>F4</f>
        <v>12610</v>
      </c>
      <c r="D18" s="3"/>
      <c r="E18" s="4" t="s">
        <v>25</v>
      </c>
      <c r="F18" s="30">
        <v>10000</v>
      </c>
    </row>
    <row r="19" spans="2:10" x14ac:dyDescent="0.2">
      <c r="B19" s="50" t="s">
        <v>58</v>
      </c>
      <c r="C19" s="35">
        <f>F23-C18</f>
        <v>-540</v>
      </c>
      <c r="D19" s="3"/>
      <c r="E19" s="4" t="s">
        <v>21</v>
      </c>
      <c r="F19" s="30">
        <v>970</v>
      </c>
    </row>
    <row r="20" spans="2:10" x14ac:dyDescent="0.2">
      <c r="B20" s="4"/>
      <c r="C20" s="30"/>
      <c r="D20" s="3"/>
      <c r="E20" s="4" t="s">
        <v>23</v>
      </c>
      <c r="F20" s="31">
        <v>650</v>
      </c>
    </row>
    <row r="21" spans="2:10" x14ac:dyDescent="0.2">
      <c r="B21" s="4"/>
      <c r="C21" s="31"/>
      <c r="D21" s="3"/>
      <c r="E21" s="4" t="s">
        <v>24</v>
      </c>
      <c r="F21" s="31">
        <v>450</v>
      </c>
    </row>
    <row r="22" spans="2:10" x14ac:dyDescent="0.2">
      <c r="B22" s="4"/>
      <c r="C22" s="31"/>
      <c r="D22" s="3"/>
      <c r="E22" s="4"/>
      <c r="F22" s="31"/>
      <c r="I22" s="13"/>
      <c r="J22" s="45"/>
    </row>
    <row r="23" spans="2:10" s="13" customFormat="1" ht="10.5" x14ac:dyDescent="0.15">
      <c r="B23" s="24" t="s">
        <v>60</v>
      </c>
      <c r="C23" s="32">
        <f>SUM(C18:C21)</f>
        <v>12070</v>
      </c>
      <c r="D23" s="24"/>
      <c r="E23" s="24" t="s">
        <v>59</v>
      </c>
      <c r="F23" s="40">
        <f>SUM(F18:F22)</f>
        <v>12070</v>
      </c>
      <c r="G23" s="12"/>
      <c r="I23" s="7"/>
      <c r="J23" s="46"/>
    </row>
    <row r="24" spans="2:10" s="7" customFormat="1" x14ac:dyDescent="0.2">
      <c r="B24" s="5"/>
      <c r="C24" s="33"/>
      <c r="D24" s="6"/>
      <c r="E24" s="5"/>
      <c r="F24" s="41"/>
      <c r="I24" s="10"/>
      <c r="J24" s="43"/>
    </row>
    <row r="26" spans="2:10" x14ac:dyDescent="0.2">
      <c r="B26" s="62" t="s">
        <v>13</v>
      </c>
      <c r="C26" s="62"/>
      <c r="D26" s="62"/>
      <c r="E26" s="62"/>
      <c r="F26" s="62"/>
      <c r="I26" s="11"/>
      <c r="J26" s="44"/>
    </row>
    <row r="27" spans="2:10" s="11" customFormat="1" x14ac:dyDescent="0.2">
      <c r="B27" s="2" t="s">
        <v>5</v>
      </c>
      <c r="C27" s="29"/>
      <c r="D27" s="3"/>
      <c r="E27" s="2" t="s">
        <v>6</v>
      </c>
      <c r="F27" s="39"/>
      <c r="G27" s="1"/>
      <c r="I27" s="10"/>
      <c r="J27" s="43"/>
    </row>
    <row r="28" spans="2:10" x14ac:dyDescent="0.2">
      <c r="B28" s="4" t="s">
        <v>38</v>
      </c>
      <c r="C28" s="31">
        <f>Balanco_Pagamentos!C34</f>
        <v>1200</v>
      </c>
      <c r="D28" s="3"/>
      <c r="E28" s="4" t="s">
        <v>36</v>
      </c>
      <c r="F28" s="30">
        <f>Balanco_Pagamentos!C35</f>
        <v>2740</v>
      </c>
    </row>
    <row r="29" spans="2:10" ht="22.5" x14ac:dyDescent="0.2">
      <c r="B29" s="26" t="s">
        <v>31</v>
      </c>
      <c r="C29" s="36">
        <f>F30-C28</f>
        <v>1720</v>
      </c>
      <c r="D29" s="3"/>
      <c r="E29" s="4" t="s">
        <v>34</v>
      </c>
      <c r="F29" s="30">
        <f>-Balanco_Pagamentos!C36</f>
        <v>180</v>
      </c>
      <c r="I29" s="13"/>
      <c r="J29" s="45"/>
    </row>
    <row r="30" spans="2:10" s="13" customFormat="1" x14ac:dyDescent="0.2">
      <c r="B30" s="23" t="s">
        <v>14</v>
      </c>
      <c r="C30" s="37">
        <f>SUM(C28:C29)</f>
        <v>2920</v>
      </c>
      <c r="D30" s="23"/>
      <c r="E30" s="23" t="s">
        <v>15</v>
      </c>
      <c r="F30" s="37">
        <f>SUM(F28:F29)</f>
        <v>2920</v>
      </c>
      <c r="G30" s="12"/>
      <c r="I30" s="10"/>
      <c r="J30" s="43"/>
    </row>
    <row r="33" spans="2:10" x14ac:dyDescent="0.2">
      <c r="B33" s="62" t="s">
        <v>16</v>
      </c>
      <c r="C33" s="62"/>
      <c r="D33" s="62"/>
      <c r="E33" s="62"/>
      <c r="F33" s="62"/>
      <c r="I33" s="11"/>
      <c r="J33" s="44"/>
    </row>
    <row r="34" spans="2:10" s="11" customFormat="1" x14ac:dyDescent="0.2">
      <c r="B34" s="2" t="s">
        <v>5</v>
      </c>
      <c r="C34" s="29"/>
      <c r="D34" s="3"/>
      <c r="E34" s="2" t="s">
        <v>6</v>
      </c>
      <c r="F34" s="39"/>
      <c r="G34" s="1"/>
      <c r="I34" s="10"/>
      <c r="J34" s="43"/>
    </row>
    <row r="35" spans="2:10" x14ac:dyDescent="0.2">
      <c r="B35" s="4" t="s">
        <v>29</v>
      </c>
      <c r="C35" s="30">
        <f>200-250</f>
        <v>-50</v>
      </c>
      <c r="D35" s="3"/>
      <c r="E35" s="50" t="s">
        <v>58</v>
      </c>
      <c r="F35" s="35">
        <f>C19</f>
        <v>-540</v>
      </c>
    </row>
    <row r="36" spans="2:10" x14ac:dyDescent="0.2">
      <c r="B36" s="4" t="s">
        <v>30</v>
      </c>
      <c r="C36" s="30">
        <v>1600</v>
      </c>
      <c r="D36" s="3"/>
      <c r="E36" s="50" t="s">
        <v>61</v>
      </c>
      <c r="F36" s="35">
        <f>C6</f>
        <v>220</v>
      </c>
    </row>
    <row r="37" spans="2:10" x14ac:dyDescent="0.2">
      <c r="B37" s="20"/>
      <c r="C37" s="20"/>
      <c r="D37" s="3"/>
      <c r="E37" s="4" t="s">
        <v>26</v>
      </c>
      <c r="F37" s="31">
        <v>150</v>
      </c>
    </row>
    <row r="38" spans="2:10" ht="22.5" x14ac:dyDescent="0.2">
      <c r="B38" s="4"/>
      <c r="C38" s="31"/>
      <c r="D38" s="3"/>
      <c r="E38" s="26" t="s">
        <v>31</v>
      </c>
      <c r="F38" s="36">
        <f>F30-C28</f>
        <v>1720</v>
      </c>
    </row>
    <row r="39" spans="2:10" s="13" customFormat="1" x14ac:dyDescent="0.2">
      <c r="B39" s="24" t="s">
        <v>17</v>
      </c>
      <c r="C39" s="32">
        <f>SUM(C35:C36)</f>
        <v>1550</v>
      </c>
      <c r="D39" s="24"/>
      <c r="E39" s="24" t="s">
        <v>18</v>
      </c>
      <c r="F39" s="40">
        <f>SUM(F35:F38)</f>
        <v>1550</v>
      </c>
      <c r="G39" s="12"/>
      <c r="I39" s="10"/>
      <c r="J39" s="43"/>
    </row>
  </sheetData>
  <mergeCells count="4">
    <mergeCell ref="B2:F2"/>
    <mergeCell ref="B16:F16"/>
    <mergeCell ref="B26:F26"/>
    <mergeCell ref="B33:F33"/>
  </mergeCells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workbookViewId="0">
      <selection activeCell="C13" sqref="C13"/>
    </sheetView>
  </sheetViews>
  <sheetFormatPr defaultColWidth="5.42578125" defaultRowHeight="10.5" customHeight="1" x14ac:dyDescent="0.2"/>
  <cols>
    <col min="1" max="1" width="5.42578125" style="10" customWidth="1"/>
    <col min="2" max="2" width="40.5703125" style="8" bestFit="1" customWidth="1"/>
    <col min="3" max="3" width="6.140625" style="38" bestFit="1" customWidth="1"/>
    <col min="4" max="4" width="4.140625" style="9" bestFit="1" customWidth="1"/>
    <col min="5" max="5" width="38" style="8" bestFit="1" customWidth="1"/>
    <col min="6" max="6" width="7.28515625" style="42" bestFit="1" customWidth="1"/>
    <col min="7" max="7" width="4.140625" style="1" bestFit="1" customWidth="1"/>
    <col min="8" max="8" width="5.42578125" style="10" customWidth="1"/>
    <col min="9" max="9" width="6.7109375" style="10" bestFit="1" customWidth="1"/>
    <col min="10" max="10" width="6.28515625" style="43" bestFit="1" customWidth="1"/>
    <col min="11" max="16384" width="5.42578125" style="10"/>
  </cols>
  <sheetData>
    <row r="2" spans="2:10" ht="10.5" customHeight="1" x14ac:dyDescent="0.2">
      <c r="B2" s="62" t="s">
        <v>4</v>
      </c>
      <c r="C2" s="62"/>
      <c r="D2" s="62"/>
      <c r="E2" s="62"/>
      <c r="F2" s="62"/>
      <c r="I2" s="11" t="s">
        <v>19</v>
      </c>
      <c r="J2" s="44">
        <f>F4+F5+F6+F7+F8-C14</f>
        <v>14130</v>
      </c>
    </row>
    <row r="3" spans="2:10" s="11" customFormat="1" ht="10.5" customHeight="1" x14ac:dyDescent="0.15">
      <c r="B3" s="2" t="s">
        <v>5</v>
      </c>
      <c r="C3" s="29"/>
      <c r="D3" s="3"/>
      <c r="E3" s="2" t="s">
        <v>6</v>
      </c>
      <c r="F3" s="39"/>
      <c r="G3" s="1"/>
      <c r="I3" s="11" t="s">
        <v>20</v>
      </c>
      <c r="J3" s="44">
        <f>J2-C9</f>
        <v>13980</v>
      </c>
    </row>
    <row r="4" spans="2:10" ht="10.5" customHeight="1" x14ac:dyDescent="0.2">
      <c r="B4" s="4" t="s">
        <v>25</v>
      </c>
      <c r="C4" s="30">
        <f>10000</f>
        <v>10000</v>
      </c>
      <c r="D4" s="3"/>
      <c r="E4" s="26" t="s">
        <v>27</v>
      </c>
      <c r="F4" s="34">
        <f>C15-(F5+F6+F7+F8)</f>
        <v>12470</v>
      </c>
      <c r="I4" s="11" t="s">
        <v>48</v>
      </c>
      <c r="J4" s="44">
        <f>J2-C13-C9-C12</f>
        <v>12470</v>
      </c>
    </row>
    <row r="5" spans="2:10" ht="10.5" customHeight="1" x14ac:dyDescent="0.2">
      <c r="B5" s="4" t="s">
        <v>21</v>
      </c>
      <c r="C5" s="30">
        <f>970</f>
        <v>970</v>
      </c>
      <c r="D5" s="3"/>
      <c r="E5" s="4" t="s">
        <v>28</v>
      </c>
      <c r="F5" s="30">
        <f>1650</f>
        <v>1650</v>
      </c>
      <c r="I5" s="11" t="s">
        <v>49</v>
      </c>
      <c r="J5" s="44">
        <f>J2-C13-C12</f>
        <v>12620</v>
      </c>
    </row>
    <row r="6" spans="2:10" ht="10.5" customHeight="1" x14ac:dyDescent="0.2">
      <c r="B6" s="4" t="s">
        <v>22</v>
      </c>
      <c r="C6" s="31">
        <f>220</f>
        <v>220</v>
      </c>
      <c r="D6" s="3"/>
      <c r="E6" s="4" t="s">
        <v>29</v>
      </c>
      <c r="F6" s="30">
        <f>200-250</f>
        <v>-50</v>
      </c>
      <c r="I6" s="11" t="s">
        <v>50</v>
      </c>
      <c r="J6" s="44">
        <f>J2-C12</f>
        <v>12800</v>
      </c>
    </row>
    <row r="7" spans="2:10" ht="10.5" customHeight="1" x14ac:dyDescent="0.2">
      <c r="B7" s="4" t="s">
        <v>23</v>
      </c>
      <c r="C7" s="31">
        <f>650</f>
        <v>650</v>
      </c>
      <c r="D7" s="3"/>
      <c r="E7" s="4" t="s">
        <v>30</v>
      </c>
      <c r="F7" s="30">
        <f>400+1200</f>
        <v>1600</v>
      </c>
      <c r="I7" s="11" t="s">
        <v>51</v>
      </c>
      <c r="J7" s="44">
        <f>J3-C12</f>
        <v>12650</v>
      </c>
    </row>
    <row r="8" spans="2:10" ht="10.5" customHeight="1" x14ac:dyDescent="0.2">
      <c r="B8" s="4" t="s">
        <v>24</v>
      </c>
      <c r="C8" s="31">
        <f>450</f>
        <v>450</v>
      </c>
      <c r="D8" s="3"/>
      <c r="E8" s="4" t="s">
        <v>37</v>
      </c>
      <c r="F8" s="30">
        <f>Balanco_Pagamentos!C34</f>
        <v>1200</v>
      </c>
      <c r="I8" s="11" t="s">
        <v>52</v>
      </c>
      <c r="J8" s="44">
        <f>J3-C13</f>
        <v>13800</v>
      </c>
    </row>
    <row r="9" spans="2:10" ht="10.5" customHeight="1" x14ac:dyDescent="0.2">
      <c r="B9" s="4" t="s">
        <v>26</v>
      </c>
      <c r="C9" s="31">
        <v>150</v>
      </c>
      <c r="D9" s="3"/>
      <c r="E9" s="4"/>
      <c r="F9" s="30"/>
      <c r="I9" s="11" t="s">
        <v>53</v>
      </c>
      <c r="J9" s="44">
        <f>J2-C13</f>
        <v>13950</v>
      </c>
    </row>
    <row r="10" spans="2:10" ht="10.5" customHeight="1" x14ac:dyDescent="0.2">
      <c r="B10" s="4" t="s">
        <v>46</v>
      </c>
      <c r="C10" s="31">
        <f>100-80</f>
        <v>20</v>
      </c>
      <c r="D10" s="3"/>
      <c r="E10" s="4"/>
      <c r="F10" s="30"/>
      <c r="I10" s="11"/>
    </row>
    <row r="11" spans="2:10" ht="10.5" customHeight="1" x14ac:dyDescent="0.2">
      <c r="B11" s="4" t="s">
        <v>63</v>
      </c>
      <c r="C11" s="31">
        <f>160</f>
        <v>160</v>
      </c>
      <c r="D11" s="3"/>
      <c r="E11" s="4"/>
      <c r="F11" s="30"/>
    </row>
    <row r="12" spans="2:10" ht="10.5" customHeight="1" x14ac:dyDescent="0.2">
      <c r="B12" s="4" t="s">
        <v>47</v>
      </c>
      <c r="C12" s="31">
        <f>1200 + 180 - 50</f>
        <v>1330</v>
      </c>
      <c r="D12" s="3"/>
      <c r="E12" s="4"/>
      <c r="F12" s="30"/>
    </row>
    <row r="13" spans="2:10" ht="10.5" customHeight="1" x14ac:dyDescent="0.2">
      <c r="B13" s="4" t="s">
        <v>33</v>
      </c>
      <c r="C13" s="31">
        <f>-Balanco_Pagamentos!C36</f>
        <v>180</v>
      </c>
      <c r="D13" s="3"/>
      <c r="E13" s="4"/>
      <c r="F13" s="30"/>
    </row>
    <row r="14" spans="2:10" ht="10.5" customHeight="1" x14ac:dyDescent="0.2">
      <c r="B14" s="4" t="s">
        <v>35</v>
      </c>
      <c r="C14" s="31">
        <f>Balanco_Pagamentos!C35</f>
        <v>2740</v>
      </c>
      <c r="D14" s="3"/>
      <c r="E14" s="4"/>
      <c r="F14" s="30"/>
    </row>
    <row r="15" spans="2:10" s="13" customFormat="1" ht="10.5" customHeight="1" x14ac:dyDescent="0.15">
      <c r="B15" s="24" t="s">
        <v>7</v>
      </c>
      <c r="C15" s="32">
        <f>SUM(C4:C14)</f>
        <v>16870</v>
      </c>
      <c r="D15" s="24"/>
      <c r="E15" s="24" t="s">
        <v>8</v>
      </c>
      <c r="F15" s="40">
        <f>F4+F5+F6+F7+F8</f>
        <v>16870</v>
      </c>
      <c r="G15" s="12"/>
      <c r="J15" s="45"/>
    </row>
    <row r="16" spans="2:10" s="7" customFormat="1" ht="10.5" customHeight="1" x14ac:dyDescent="0.15">
      <c r="B16" s="5"/>
      <c r="C16" s="33"/>
      <c r="D16" s="6"/>
      <c r="E16" s="5"/>
      <c r="F16" s="41"/>
      <c r="J16" s="46"/>
    </row>
    <row r="18" spans="2:10" ht="10.5" customHeight="1" x14ac:dyDescent="0.2">
      <c r="B18" s="62" t="s">
        <v>9</v>
      </c>
      <c r="C18" s="62"/>
      <c r="D18" s="62"/>
      <c r="E18" s="62"/>
      <c r="F18" s="62"/>
    </row>
    <row r="19" spans="2:10" s="11" customFormat="1" ht="10.5" customHeight="1" x14ac:dyDescent="0.15">
      <c r="B19" s="2" t="s">
        <v>5</v>
      </c>
      <c r="C19" s="29"/>
      <c r="D19" s="3"/>
      <c r="E19" s="2" t="s">
        <v>6</v>
      </c>
      <c r="F19" s="39"/>
      <c r="G19" s="1"/>
      <c r="J19" s="44"/>
    </row>
    <row r="20" spans="2:10" ht="10.5" customHeight="1" x14ac:dyDescent="0.2">
      <c r="B20" s="26" t="s">
        <v>27</v>
      </c>
      <c r="C20" s="34">
        <f>F4</f>
        <v>12470</v>
      </c>
      <c r="D20" s="3"/>
      <c r="E20" s="4" t="s">
        <v>25</v>
      </c>
      <c r="F20" s="30">
        <f>10000</f>
        <v>10000</v>
      </c>
    </row>
    <row r="21" spans="2:10" ht="10.5" customHeight="1" x14ac:dyDescent="0.2">
      <c r="B21" s="4" t="s">
        <v>41</v>
      </c>
      <c r="C21" s="30">
        <f>1050</f>
        <v>1050</v>
      </c>
      <c r="D21" s="3"/>
      <c r="E21" s="4" t="s">
        <v>21</v>
      </c>
      <c r="F21" s="30">
        <f>970</f>
        <v>970</v>
      </c>
    </row>
    <row r="22" spans="2:10" ht="10.5" customHeight="1" x14ac:dyDescent="0.2">
      <c r="B22" s="50" t="s">
        <v>58</v>
      </c>
      <c r="C22" s="35">
        <f>F26-(C20+C21+C24)</f>
        <v>-630</v>
      </c>
      <c r="D22" s="3"/>
      <c r="E22" s="4" t="s">
        <v>23</v>
      </c>
      <c r="F22" s="31">
        <f>650</f>
        <v>650</v>
      </c>
    </row>
    <row r="23" spans="2:10" ht="10.5" customHeight="1" x14ac:dyDescent="0.2">
      <c r="B23" s="4"/>
      <c r="C23" s="31"/>
      <c r="D23" s="3"/>
      <c r="E23" s="4" t="s">
        <v>24</v>
      </c>
      <c r="F23" s="31">
        <f>450</f>
        <v>450</v>
      </c>
    </row>
    <row r="24" spans="2:10" ht="10.5" customHeight="1" x14ac:dyDescent="0.2">
      <c r="B24" s="4"/>
      <c r="C24" s="31"/>
      <c r="D24" s="3"/>
      <c r="E24" s="4" t="s">
        <v>62</v>
      </c>
      <c r="F24" s="30">
        <f>820</f>
        <v>820</v>
      </c>
    </row>
    <row r="25" spans="2:10" ht="10.5" customHeight="1" x14ac:dyDescent="0.2">
      <c r="B25" s="4"/>
      <c r="C25" s="31"/>
      <c r="D25" s="3"/>
      <c r="E25" s="4"/>
      <c r="F25" s="30"/>
    </row>
    <row r="26" spans="2:10" s="13" customFormat="1" ht="10.5" customHeight="1" x14ac:dyDescent="0.15">
      <c r="B26" s="24" t="s">
        <v>60</v>
      </c>
      <c r="C26" s="32">
        <f>SUM(C20:C24)</f>
        <v>12890</v>
      </c>
      <c r="D26" s="24"/>
      <c r="E26" s="24" t="s">
        <v>59</v>
      </c>
      <c r="F26" s="40">
        <f>F20+F21+F22+F23+F24</f>
        <v>12890</v>
      </c>
      <c r="G26" s="12"/>
      <c r="J26" s="45"/>
    </row>
    <row r="27" spans="2:10" s="7" customFormat="1" ht="10.5" customHeight="1" x14ac:dyDescent="0.15">
      <c r="B27" s="5"/>
      <c r="C27" s="33"/>
      <c r="D27" s="6"/>
      <c r="E27" s="5"/>
      <c r="F27" s="41"/>
      <c r="J27" s="46"/>
    </row>
    <row r="29" spans="2:10" ht="10.5" customHeight="1" x14ac:dyDescent="0.2">
      <c r="B29" s="62" t="s">
        <v>10</v>
      </c>
      <c r="C29" s="62"/>
      <c r="D29" s="62"/>
      <c r="E29" s="62"/>
      <c r="F29" s="62"/>
    </row>
    <row r="30" spans="2:10" s="11" customFormat="1" ht="10.5" customHeight="1" x14ac:dyDescent="0.15">
      <c r="B30" s="2" t="s">
        <v>5</v>
      </c>
      <c r="C30" s="29"/>
      <c r="D30" s="3"/>
      <c r="E30" s="2" t="s">
        <v>6</v>
      </c>
      <c r="F30" s="39"/>
      <c r="G30" s="1"/>
      <c r="J30" s="44"/>
    </row>
    <row r="31" spans="2:10" ht="10.5" customHeight="1" x14ac:dyDescent="0.2">
      <c r="B31" s="4" t="s">
        <v>28</v>
      </c>
      <c r="C31" s="30">
        <f>1650</f>
        <v>1650</v>
      </c>
      <c r="D31" s="3"/>
      <c r="E31" s="4" t="s">
        <v>40</v>
      </c>
      <c r="F31" s="30">
        <v>100</v>
      </c>
    </row>
    <row r="32" spans="2:10" ht="10.5" customHeight="1" x14ac:dyDescent="0.2">
      <c r="B32" s="4" t="s">
        <v>43</v>
      </c>
      <c r="C32" s="31">
        <f>820</f>
        <v>820</v>
      </c>
      <c r="D32" s="3"/>
      <c r="E32" s="4" t="s">
        <v>42</v>
      </c>
      <c r="F32" s="30">
        <f>1050</f>
        <v>1050</v>
      </c>
    </row>
    <row r="33" spans="2:10" ht="10.5" customHeight="1" x14ac:dyDescent="0.2">
      <c r="B33" s="20" t="s">
        <v>44</v>
      </c>
      <c r="C33" s="20">
        <v>80</v>
      </c>
      <c r="D33" s="3"/>
      <c r="E33" s="4" t="s">
        <v>39</v>
      </c>
      <c r="F33" s="30">
        <f>1200+180</f>
        <v>1380</v>
      </c>
    </row>
    <row r="34" spans="2:10" ht="10.5" customHeight="1" x14ac:dyDescent="0.2">
      <c r="B34" s="4" t="s">
        <v>45</v>
      </c>
      <c r="C34" s="31">
        <v>50</v>
      </c>
      <c r="D34" s="3"/>
      <c r="E34" s="4" t="s">
        <v>63</v>
      </c>
      <c r="F34" s="31">
        <f>160</f>
        <v>160</v>
      </c>
    </row>
    <row r="35" spans="2:10" ht="10.5" customHeight="1" x14ac:dyDescent="0.2">
      <c r="B35" s="26" t="s">
        <v>32</v>
      </c>
      <c r="C35" s="35">
        <f>F36-(C31+C32+C33+C34)</f>
        <v>90</v>
      </c>
      <c r="D35" s="3"/>
      <c r="E35" s="4"/>
      <c r="F35" s="30"/>
    </row>
    <row r="36" spans="2:10" s="13" customFormat="1" ht="10.5" customHeight="1" x14ac:dyDescent="0.15">
      <c r="B36" s="24" t="s">
        <v>11</v>
      </c>
      <c r="C36" s="32">
        <f>SUM(C31:C35)</f>
        <v>2690</v>
      </c>
      <c r="D36" s="24"/>
      <c r="E36" s="24" t="s">
        <v>12</v>
      </c>
      <c r="F36" s="40">
        <f>F31+F32+F33+F34</f>
        <v>2690</v>
      </c>
      <c r="G36" s="12"/>
      <c r="J36" s="45"/>
    </row>
    <row r="37" spans="2:10" s="7" customFormat="1" ht="10.5" customHeight="1" x14ac:dyDescent="0.15">
      <c r="B37" s="5"/>
      <c r="C37" s="33"/>
      <c r="D37" s="6"/>
      <c r="E37" s="5"/>
      <c r="F37" s="41"/>
      <c r="J37" s="46"/>
    </row>
    <row r="39" spans="2:10" ht="10.5" customHeight="1" x14ac:dyDescent="0.2">
      <c r="B39" s="62" t="s">
        <v>13</v>
      </c>
      <c r="C39" s="62"/>
      <c r="D39" s="62"/>
      <c r="E39" s="62"/>
      <c r="F39" s="62"/>
    </row>
    <row r="40" spans="2:10" s="11" customFormat="1" ht="10.5" customHeight="1" x14ac:dyDescent="0.15">
      <c r="B40" s="2" t="s">
        <v>5</v>
      </c>
      <c r="C40" s="29"/>
      <c r="D40" s="3"/>
      <c r="E40" s="2" t="s">
        <v>6</v>
      </c>
      <c r="F40" s="39"/>
      <c r="G40" s="1"/>
      <c r="J40" s="44"/>
    </row>
    <row r="41" spans="2:10" ht="10.5" customHeight="1" x14ac:dyDescent="0.2">
      <c r="B41" s="4" t="s">
        <v>38</v>
      </c>
      <c r="C41" s="31">
        <f>Balanco_Pagamentos!C34</f>
        <v>1200</v>
      </c>
      <c r="D41" s="3"/>
      <c r="E41" s="4" t="s">
        <v>36</v>
      </c>
      <c r="F41" s="30">
        <f>Balanco_Pagamentos!C35</f>
        <v>2740</v>
      </c>
    </row>
    <row r="42" spans="2:10" ht="10.5" customHeight="1" x14ac:dyDescent="0.2">
      <c r="B42" s="26" t="s">
        <v>31</v>
      </c>
      <c r="C42" s="36">
        <f>(F42+F41)-C41</f>
        <v>1720</v>
      </c>
      <c r="D42" s="3"/>
      <c r="E42" s="4" t="s">
        <v>34</v>
      </c>
      <c r="F42" s="30">
        <f>-Balanco_Pagamentos!C36</f>
        <v>180</v>
      </c>
    </row>
    <row r="43" spans="2:10" s="13" customFormat="1" ht="10.5" customHeight="1" x14ac:dyDescent="0.15">
      <c r="B43" s="23" t="s">
        <v>14</v>
      </c>
      <c r="C43" s="37">
        <f>C41+C42</f>
        <v>2920</v>
      </c>
      <c r="D43" s="23"/>
      <c r="E43" s="23" t="s">
        <v>15</v>
      </c>
      <c r="F43" s="37">
        <f>F41+F42</f>
        <v>2920</v>
      </c>
      <c r="G43" s="12"/>
      <c r="J43" s="45"/>
    </row>
    <row r="46" spans="2:10" ht="10.5" customHeight="1" x14ac:dyDescent="0.2">
      <c r="B46" s="62" t="s">
        <v>16</v>
      </c>
      <c r="C46" s="62"/>
      <c r="D46" s="62"/>
      <c r="E46" s="62"/>
      <c r="F46" s="62"/>
    </row>
    <row r="47" spans="2:10" s="11" customFormat="1" ht="10.5" customHeight="1" x14ac:dyDescent="0.15">
      <c r="B47" s="2" t="s">
        <v>5</v>
      </c>
      <c r="C47" s="29"/>
      <c r="D47" s="3"/>
      <c r="E47" s="2" t="s">
        <v>6</v>
      </c>
      <c r="F47" s="39"/>
      <c r="G47" s="1"/>
      <c r="J47" s="44"/>
    </row>
    <row r="48" spans="2:10" ht="10.5" customHeight="1" x14ac:dyDescent="0.2">
      <c r="B48" s="4" t="s">
        <v>29</v>
      </c>
      <c r="C48" s="30">
        <f>200-250</f>
        <v>-50</v>
      </c>
      <c r="D48" s="3"/>
      <c r="E48" s="50" t="s">
        <v>58</v>
      </c>
      <c r="F48" s="54">
        <f>C22</f>
        <v>-630</v>
      </c>
    </row>
    <row r="49" spans="2:10" ht="10.5" customHeight="1" x14ac:dyDescent="0.2">
      <c r="B49" s="4" t="s">
        <v>30</v>
      </c>
      <c r="C49" s="30">
        <f>400+1200</f>
        <v>1600</v>
      </c>
      <c r="D49" s="3"/>
      <c r="E49" s="4" t="s">
        <v>26</v>
      </c>
      <c r="F49" s="53">
        <v>150</v>
      </c>
    </row>
    <row r="50" spans="2:10" ht="10.5" customHeight="1" x14ac:dyDescent="0.2">
      <c r="B50" s="4"/>
      <c r="C50" s="30"/>
      <c r="D50" s="3"/>
      <c r="E50" s="4" t="s">
        <v>22</v>
      </c>
      <c r="F50" s="53">
        <f>C6</f>
        <v>220</v>
      </c>
    </row>
    <row r="51" spans="2:10" ht="10.5" customHeight="1" x14ac:dyDescent="0.2">
      <c r="B51" s="4"/>
      <c r="C51" s="31"/>
      <c r="D51" s="3"/>
      <c r="E51" s="26" t="s">
        <v>31</v>
      </c>
      <c r="F51" s="54">
        <f>C42</f>
        <v>1720</v>
      </c>
    </row>
    <row r="52" spans="2:10" ht="10.5" customHeight="1" x14ac:dyDescent="0.2">
      <c r="B52" s="4"/>
      <c r="C52" s="31"/>
      <c r="D52" s="3"/>
      <c r="E52" s="26" t="s">
        <v>32</v>
      </c>
      <c r="F52" s="54">
        <f>C35</f>
        <v>90</v>
      </c>
    </row>
    <row r="53" spans="2:10" s="13" customFormat="1" ht="10.5" customHeight="1" x14ac:dyDescent="0.15">
      <c r="B53" s="24" t="s">
        <v>17</v>
      </c>
      <c r="C53" s="32">
        <f>SUM(C48:C49)</f>
        <v>1550</v>
      </c>
      <c r="D53" s="24"/>
      <c r="E53" s="24" t="s">
        <v>18</v>
      </c>
      <c r="F53" s="40">
        <f>SUM(F48:F52)</f>
        <v>1550</v>
      </c>
      <c r="G53" s="12"/>
      <c r="J53" s="45"/>
    </row>
  </sheetData>
  <mergeCells count="5">
    <mergeCell ref="B46:F46"/>
    <mergeCell ref="B2:F2"/>
    <mergeCell ref="B18:F18"/>
    <mergeCell ref="B29:F29"/>
    <mergeCell ref="B39:F39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Balanco_Pagamentos</vt:lpstr>
      <vt:lpstr>SCN_Macro_aberta_sem_governo</vt:lpstr>
      <vt:lpstr>SCN_Macro_aberta_com_governo</vt:lpstr>
    </vt:vector>
  </TitlesOfParts>
  <Company>WinXP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N. S.</dc:creator>
  <cp:lastModifiedBy>Naruhiko</cp:lastModifiedBy>
  <dcterms:created xsi:type="dcterms:W3CDTF">2010-04-05T12:50:28Z</dcterms:created>
  <dcterms:modified xsi:type="dcterms:W3CDTF">2019-05-02T01:52:11Z</dcterms:modified>
</cp:coreProperties>
</file>