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5660" windowHeight="15660" activeTab="3"/>
  </bookViews>
  <sheets>
    <sheet name="privado" sheetId="1" r:id="rId1"/>
    <sheet name="c-facilida" sheetId="2" r:id="rId2"/>
    <sheet name="Banco" sheetId="3" r:id="rId3"/>
    <sheet name="ESTADO" sheetId="4" r:id="rId4"/>
    <sheet name="0" sheetId="5" r:id="rId5"/>
  </sheets>
  <definedNames/>
  <calcPr fullCalcOnLoad="1"/>
</workbook>
</file>

<file path=xl/sharedStrings.xml><?xml version="1.0" encoding="utf-8"?>
<sst xmlns="http://schemas.openxmlformats.org/spreadsheetml/2006/main" count="61" uniqueCount="41">
  <si>
    <t>pluralidade de óticas</t>
  </si>
  <si>
    <t>Inv</t>
  </si>
  <si>
    <t>RT</t>
  </si>
  <si>
    <t>CO</t>
  </si>
  <si>
    <t>RL</t>
  </si>
  <si>
    <t xml:space="preserve"> </t>
  </si>
  <si>
    <t>ICM</t>
  </si>
  <si>
    <t>DEP</t>
  </si>
  <si>
    <t>rt</t>
  </si>
  <si>
    <t>ir</t>
  </si>
  <si>
    <t>FCF</t>
  </si>
  <si>
    <t>VPL</t>
  </si>
  <si>
    <t xml:space="preserve">i = </t>
  </si>
  <si>
    <t>VPL acum</t>
  </si>
  <si>
    <t>FINANC</t>
  </si>
  <si>
    <t>PRICE</t>
  </si>
  <si>
    <t>N=</t>
  </si>
  <si>
    <t>I=</t>
  </si>
  <si>
    <t>ÀMORT</t>
  </si>
  <si>
    <t>JUROS</t>
  </si>
  <si>
    <t>PMT</t>
  </si>
  <si>
    <t>k VIVO</t>
  </si>
  <si>
    <t>PMT =</t>
  </si>
  <si>
    <t>IR</t>
  </si>
  <si>
    <t>inv</t>
  </si>
  <si>
    <t xml:space="preserve">I = </t>
  </si>
  <si>
    <t>vpl</t>
  </si>
  <si>
    <t>fcf</t>
  </si>
  <si>
    <t>vpl acum</t>
  </si>
  <si>
    <t>TIR</t>
  </si>
  <si>
    <t>INV</t>
  </si>
  <si>
    <t>Financ</t>
  </si>
  <si>
    <t>Receita  ad</t>
  </si>
  <si>
    <t>VP</t>
  </si>
  <si>
    <t>RT - CT</t>
  </si>
  <si>
    <t xml:space="preserve">deprec = </t>
  </si>
  <si>
    <t>IR =</t>
  </si>
  <si>
    <t>tir =</t>
  </si>
  <si>
    <t>dep</t>
  </si>
  <si>
    <t>LT</t>
  </si>
  <si>
    <t>LT (*)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</si>
</sst>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&quot;R$ &quot;#,##0.0_);[Red]\(&quot;R$ &quot;#,##0.0\)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2" applyNumberFormat="1" applyFont="1" applyAlignment="1">
      <alignment horizontal="left"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150" zoomScaleNormal="150" zoomScalePageLayoutView="0" workbookViewId="0" topLeftCell="C3">
      <selection activeCell="J5" sqref="J5"/>
    </sheetView>
  </sheetViews>
  <sheetFormatPr defaultColWidth="8.8515625" defaultRowHeight="12.75"/>
  <cols>
    <col min="1" max="2" width="8.8515625" style="0" customWidth="1"/>
    <col min="3" max="3" width="4.7109375" style="0" customWidth="1"/>
    <col min="4" max="4" width="6.7109375" style="0" bestFit="1" customWidth="1"/>
    <col min="5" max="5" width="5.140625" style="0" bestFit="1" customWidth="1"/>
    <col min="6" max="6" width="7.28125" style="0" customWidth="1"/>
    <col min="7" max="7" width="6.28125" style="0" customWidth="1"/>
    <col min="8" max="8" width="5.7109375" style="0" bestFit="1" customWidth="1"/>
    <col min="9" max="9" width="5.140625" style="0" bestFit="1" customWidth="1"/>
    <col min="10" max="10" width="9.28125" style="0" bestFit="1" customWidth="1"/>
    <col min="11" max="11" width="5.140625" style="0" bestFit="1" customWidth="1"/>
    <col min="12" max="12" width="6.7109375" style="0" bestFit="1" customWidth="1"/>
    <col min="13" max="13" width="8.421875" style="0" bestFit="1" customWidth="1"/>
    <col min="14" max="14" width="9.7109375" style="0" bestFit="1" customWidth="1"/>
  </cols>
  <sheetData>
    <row r="1" spans="1:5" ht="12.75">
      <c r="A1" t="s">
        <v>0</v>
      </c>
      <c r="E1">
        <v>1</v>
      </c>
    </row>
    <row r="2" spans="4:5" ht="12.75">
      <c r="D2" t="s">
        <v>12</v>
      </c>
      <c r="E2">
        <v>15</v>
      </c>
    </row>
    <row r="3" spans="13:14" ht="12.75">
      <c r="M3" t="s">
        <v>29</v>
      </c>
      <c r="N3" s="8">
        <f>IRR(L5:L20)</f>
        <v>0.06647507284637788</v>
      </c>
    </row>
    <row r="4" spans="4:14" ht="12.75">
      <c r="D4" s="1" t="s">
        <v>1</v>
      </c>
      <c r="E4" s="1" t="s">
        <v>2</v>
      </c>
      <c r="F4" s="1" t="s">
        <v>3</v>
      </c>
      <c r="G4" s="1" t="s">
        <v>6</v>
      </c>
      <c r="H4" s="1" t="s">
        <v>4</v>
      </c>
      <c r="I4" s="1" t="s">
        <v>7</v>
      </c>
      <c r="J4" s="11" t="s">
        <v>40</v>
      </c>
      <c r="K4" s="1" t="s">
        <v>9</v>
      </c>
      <c r="L4" s="1" t="s">
        <v>10</v>
      </c>
      <c r="M4" s="1" t="s">
        <v>11</v>
      </c>
      <c r="N4" s="1" t="s">
        <v>13</v>
      </c>
    </row>
    <row r="5" spans="3:17" ht="12.75">
      <c r="C5">
        <v>0</v>
      </c>
      <c r="D5">
        <v>-40000</v>
      </c>
      <c r="H5" t="s">
        <v>5</v>
      </c>
      <c r="L5">
        <f>D5</f>
        <v>-40000</v>
      </c>
      <c r="M5" s="2">
        <f>L5</f>
        <v>-40000</v>
      </c>
      <c r="N5" s="3">
        <f>M5</f>
        <v>-40000</v>
      </c>
      <c r="Q5" s="7">
        <f>IRR(L5:L20)</f>
        <v>0.06647507284637788</v>
      </c>
    </row>
    <row r="6" spans="3:14" ht="12.75">
      <c r="C6">
        <f>C5+1</f>
        <v>1</v>
      </c>
      <c r="E6">
        <v>9000</v>
      </c>
      <c r="F6">
        <v>3000</v>
      </c>
      <c r="G6">
        <f>(E6-(F6*0.6))*0.18</f>
        <v>1296</v>
      </c>
      <c r="H6">
        <f>E6-F6-G6</f>
        <v>4704</v>
      </c>
      <c r="I6">
        <f>-$D$5/10</f>
        <v>4000</v>
      </c>
      <c r="J6">
        <f>H6-I6</f>
        <v>704</v>
      </c>
      <c r="K6">
        <f>0.25*J6</f>
        <v>176</v>
      </c>
      <c r="L6">
        <f>H6-K6</f>
        <v>4528</v>
      </c>
      <c r="M6" s="2">
        <f>L6/(1+($E$2/100))^C6</f>
        <v>3937.3913043478265</v>
      </c>
      <c r="N6" s="3">
        <f>N5+M6</f>
        <v>-36062.608695652176</v>
      </c>
    </row>
    <row r="7" spans="3:14" ht="12.75">
      <c r="C7">
        <f aca="true" t="shared" si="0" ref="C7:C20">C6+1</f>
        <v>2</v>
      </c>
      <c r="E7">
        <v>9000</v>
      </c>
      <c r="F7">
        <v>3000</v>
      </c>
      <c r="G7">
        <f aca="true" t="shared" si="1" ref="G7:G20">(E7-(F7*0.6))*0.18</f>
        <v>1296</v>
      </c>
      <c r="H7">
        <f aca="true" t="shared" si="2" ref="H7:H20">E7-F7-G7</f>
        <v>4704</v>
      </c>
      <c r="I7">
        <f aca="true" t="shared" si="3" ref="I7:I15">-$D$5/10</f>
        <v>4000</v>
      </c>
      <c r="J7">
        <f aca="true" t="shared" si="4" ref="J7:J20">H7-I7</f>
        <v>704</v>
      </c>
      <c r="K7">
        <f aca="true" t="shared" si="5" ref="K7:K20">0.25*J7</f>
        <v>176</v>
      </c>
      <c r="L7">
        <f aca="true" t="shared" si="6" ref="L7:L20">H7-K7</f>
        <v>4528</v>
      </c>
      <c r="M7" s="2">
        <f>L7/(1+($E$2/100))^C7</f>
        <v>3423.818525519849</v>
      </c>
      <c r="N7" s="3">
        <f aca="true" t="shared" si="7" ref="N7:N20">N6+M7</f>
        <v>-32638.790170132328</v>
      </c>
    </row>
    <row r="8" spans="3:14" ht="12.75">
      <c r="C8">
        <f t="shared" si="0"/>
        <v>3</v>
      </c>
      <c r="E8">
        <v>9000</v>
      </c>
      <c r="F8">
        <v>3000</v>
      </c>
      <c r="G8">
        <f t="shared" si="1"/>
        <v>1296</v>
      </c>
      <c r="H8">
        <f t="shared" si="2"/>
        <v>4704</v>
      </c>
      <c r="I8">
        <f t="shared" si="3"/>
        <v>4000</v>
      </c>
      <c r="J8">
        <f t="shared" si="4"/>
        <v>704</v>
      </c>
      <c r="K8">
        <f t="shared" si="5"/>
        <v>176</v>
      </c>
      <c r="L8">
        <f t="shared" si="6"/>
        <v>4528</v>
      </c>
      <c r="M8" s="2">
        <f aca="true" t="shared" si="8" ref="M8:M20">L8/(1+($E$2/100))^C8</f>
        <v>2977.2335004520432</v>
      </c>
      <c r="N8" s="3">
        <f>N7+M8</f>
        <v>-29661.556669680285</v>
      </c>
    </row>
    <row r="9" spans="3:14" ht="12.75">
      <c r="C9">
        <f t="shared" si="0"/>
        <v>4</v>
      </c>
      <c r="E9">
        <v>9000</v>
      </c>
      <c r="F9">
        <v>3000</v>
      </c>
      <c r="G9">
        <f t="shared" si="1"/>
        <v>1296</v>
      </c>
      <c r="H9">
        <f t="shared" si="2"/>
        <v>4704</v>
      </c>
      <c r="I9">
        <f t="shared" si="3"/>
        <v>4000</v>
      </c>
      <c r="J9">
        <f t="shared" si="4"/>
        <v>704</v>
      </c>
      <c r="K9">
        <f t="shared" si="5"/>
        <v>176</v>
      </c>
      <c r="L9">
        <f t="shared" si="6"/>
        <v>4528</v>
      </c>
      <c r="M9" s="2">
        <f t="shared" si="8"/>
        <v>2588.8986960452553</v>
      </c>
      <c r="N9" s="3">
        <f t="shared" si="7"/>
        <v>-27072.65797363503</v>
      </c>
    </row>
    <row r="10" spans="3:14" ht="12.75">
      <c r="C10">
        <f t="shared" si="0"/>
        <v>5</v>
      </c>
      <c r="E10">
        <v>9000</v>
      </c>
      <c r="F10">
        <v>3000</v>
      </c>
      <c r="G10">
        <f t="shared" si="1"/>
        <v>1296</v>
      </c>
      <c r="H10">
        <f t="shared" si="2"/>
        <v>4704</v>
      </c>
      <c r="I10">
        <f t="shared" si="3"/>
        <v>4000</v>
      </c>
      <c r="J10">
        <f t="shared" si="4"/>
        <v>704</v>
      </c>
      <c r="K10">
        <f t="shared" si="5"/>
        <v>176</v>
      </c>
      <c r="L10">
        <f t="shared" si="6"/>
        <v>4528</v>
      </c>
      <c r="M10" s="2">
        <f t="shared" si="8"/>
        <v>2251.2162574306567</v>
      </c>
      <c r="N10" s="3">
        <f t="shared" si="7"/>
        <v>-24821.441716204372</v>
      </c>
    </row>
    <row r="11" spans="3:14" ht="12.75">
      <c r="C11">
        <f t="shared" si="0"/>
        <v>6</v>
      </c>
      <c r="E11">
        <v>9000</v>
      </c>
      <c r="F11">
        <v>3000</v>
      </c>
      <c r="G11">
        <f t="shared" si="1"/>
        <v>1296</v>
      </c>
      <c r="H11">
        <f t="shared" si="2"/>
        <v>4704</v>
      </c>
      <c r="I11">
        <f t="shared" si="3"/>
        <v>4000</v>
      </c>
      <c r="J11">
        <f>H11-I11</f>
        <v>704</v>
      </c>
      <c r="K11">
        <f t="shared" si="5"/>
        <v>176</v>
      </c>
      <c r="L11">
        <f t="shared" si="6"/>
        <v>4528</v>
      </c>
      <c r="M11" s="2">
        <f t="shared" si="8"/>
        <v>1957.5793542875276</v>
      </c>
      <c r="N11" s="3">
        <f t="shared" si="7"/>
        <v>-22863.862361916843</v>
      </c>
    </row>
    <row r="12" spans="3:14" ht="12.75">
      <c r="C12">
        <f t="shared" si="0"/>
        <v>7</v>
      </c>
      <c r="E12">
        <v>9000</v>
      </c>
      <c r="F12">
        <v>3000</v>
      </c>
      <c r="G12">
        <f t="shared" si="1"/>
        <v>1296</v>
      </c>
      <c r="H12">
        <f t="shared" si="2"/>
        <v>4704</v>
      </c>
      <c r="I12">
        <f t="shared" si="3"/>
        <v>4000</v>
      </c>
      <c r="J12">
        <f t="shared" si="4"/>
        <v>704</v>
      </c>
      <c r="K12">
        <f t="shared" si="5"/>
        <v>176</v>
      </c>
      <c r="L12">
        <f t="shared" si="6"/>
        <v>4528</v>
      </c>
      <c r="M12" s="2">
        <f t="shared" si="8"/>
        <v>1702.2429167717637</v>
      </c>
      <c r="N12" s="3">
        <f t="shared" si="7"/>
        <v>-21161.61944514508</v>
      </c>
    </row>
    <row r="13" spans="3:14" ht="12.75">
      <c r="C13">
        <f t="shared" si="0"/>
        <v>8</v>
      </c>
      <c r="E13">
        <v>9000</v>
      </c>
      <c r="F13">
        <v>3000</v>
      </c>
      <c r="G13">
        <f t="shared" si="1"/>
        <v>1296</v>
      </c>
      <c r="H13">
        <f t="shared" si="2"/>
        <v>4704</v>
      </c>
      <c r="I13">
        <f t="shared" si="3"/>
        <v>4000</v>
      </c>
      <c r="J13">
        <f t="shared" si="4"/>
        <v>704</v>
      </c>
      <c r="K13">
        <f t="shared" si="5"/>
        <v>176</v>
      </c>
      <c r="L13">
        <f t="shared" si="6"/>
        <v>4528</v>
      </c>
      <c r="M13" s="2">
        <f t="shared" si="8"/>
        <v>1480.2112319754467</v>
      </c>
      <c r="N13" s="3">
        <f t="shared" si="7"/>
        <v>-19681.408213169634</v>
      </c>
    </row>
    <row r="14" spans="3:14" ht="12.75">
      <c r="C14">
        <f t="shared" si="0"/>
        <v>9</v>
      </c>
      <c r="E14">
        <v>9000</v>
      </c>
      <c r="F14">
        <v>3000</v>
      </c>
      <c r="G14">
        <f t="shared" si="1"/>
        <v>1296</v>
      </c>
      <c r="H14">
        <f t="shared" si="2"/>
        <v>4704</v>
      </c>
      <c r="I14">
        <f t="shared" si="3"/>
        <v>4000</v>
      </c>
      <c r="J14">
        <f t="shared" si="4"/>
        <v>704</v>
      </c>
      <c r="K14">
        <f t="shared" si="5"/>
        <v>176</v>
      </c>
      <c r="L14">
        <f t="shared" si="6"/>
        <v>4528</v>
      </c>
      <c r="M14" s="2">
        <f t="shared" si="8"/>
        <v>1287.1402017177797</v>
      </c>
      <c r="N14" s="3">
        <f t="shared" si="7"/>
        <v>-18394.268011451855</v>
      </c>
    </row>
    <row r="15" spans="3:14" ht="12.75">
      <c r="C15">
        <f t="shared" si="0"/>
        <v>10</v>
      </c>
      <c r="E15">
        <v>9000</v>
      </c>
      <c r="F15">
        <v>3000</v>
      </c>
      <c r="G15">
        <f t="shared" si="1"/>
        <v>1296</v>
      </c>
      <c r="H15">
        <f t="shared" si="2"/>
        <v>4704</v>
      </c>
      <c r="I15">
        <f t="shared" si="3"/>
        <v>4000</v>
      </c>
      <c r="J15">
        <f t="shared" si="4"/>
        <v>704</v>
      </c>
      <c r="K15">
        <f t="shared" si="5"/>
        <v>176</v>
      </c>
      <c r="L15">
        <f t="shared" si="6"/>
        <v>4528</v>
      </c>
      <c r="M15" s="2">
        <f t="shared" si="8"/>
        <v>1119.2523493198087</v>
      </c>
      <c r="N15" s="3">
        <f t="shared" si="7"/>
        <v>-17275.015662132046</v>
      </c>
    </row>
    <row r="16" spans="3:14" ht="12.75">
      <c r="C16">
        <f t="shared" si="0"/>
        <v>11</v>
      </c>
      <c r="E16">
        <v>9000</v>
      </c>
      <c r="F16">
        <v>3000</v>
      </c>
      <c r="G16">
        <f t="shared" si="1"/>
        <v>1296</v>
      </c>
      <c r="H16">
        <f t="shared" si="2"/>
        <v>4704</v>
      </c>
      <c r="J16">
        <f t="shared" si="4"/>
        <v>4704</v>
      </c>
      <c r="K16">
        <f t="shared" si="5"/>
        <v>1176</v>
      </c>
      <c r="L16">
        <f t="shared" si="6"/>
        <v>3528</v>
      </c>
      <c r="M16" s="2">
        <f t="shared" si="8"/>
        <v>758.3196897373416</v>
      </c>
      <c r="N16" s="3">
        <f t="shared" si="7"/>
        <v>-16516.695972394704</v>
      </c>
    </row>
    <row r="17" spans="3:14" ht="12.75">
      <c r="C17">
        <f t="shared" si="0"/>
        <v>12</v>
      </c>
      <c r="E17">
        <v>9000</v>
      </c>
      <c r="F17">
        <v>3000</v>
      </c>
      <c r="G17">
        <f t="shared" si="1"/>
        <v>1296</v>
      </c>
      <c r="H17">
        <f t="shared" si="2"/>
        <v>4704</v>
      </c>
      <c r="J17">
        <f t="shared" si="4"/>
        <v>4704</v>
      </c>
      <c r="K17">
        <f t="shared" si="5"/>
        <v>1176</v>
      </c>
      <c r="L17">
        <f t="shared" si="6"/>
        <v>3528</v>
      </c>
      <c r="M17" s="2">
        <f t="shared" si="8"/>
        <v>659.408425858558</v>
      </c>
      <c r="N17" s="3">
        <f t="shared" si="7"/>
        <v>-15857.287546536147</v>
      </c>
    </row>
    <row r="18" spans="3:14" ht="12.75">
      <c r="C18">
        <f t="shared" si="0"/>
        <v>13</v>
      </c>
      <c r="E18">
        <v>9000</v>
      </c>
      <c r="F18">
        <v>3000</v>
      </c>
      <c r="G18">
        <f t="shared" si="1"/>
        <v>1296</v>
      </c>
      <c r="H18">
        <f t="shared" si="2"/>
        <v>4704</v>
      </c>
      <c r="J18">
        <f t="shared" si="4"/>
        <v>4704</v>
      </c>
      <c r="K18">
        <f t="shared" si="5"/>
        <v>1176</v>
      </c>
      <c r="L18">
        <f t="shared" si="6"/>
        <v>3528</v>
      </c>
      <c r="M18" s="2">
        <f t="shared" si="8"/>
        <v>573.3986311813547</v>
      </c>
      <c r="N18" s="3">
        <f t="shared" si="7"/>
        <v>-15283.888915354792</v>
      </c>
    </row>
    <row r="19" spans="3:14" ht="12.75">
      <c r="C19">
        <f t="shared" si="0"/>
        <v>14</v>
      </c>
      <c r="E19">
        <v>9000</v>
      </c>
      <c r="F19">
        <v>3000</v>
      </c>
      <c r="G19">
        <f t="shared" si="1"/>
        <v>1296</v>
      </c>
      <c r="H19">
        <f t="shared" si="2"/>
        <v>4704</v>
      </c>
      <c r="J19">
        <f t="shared" si="4"/>
        <v>4704</v>
      </c>
      <c r="K19">
        <f t="shared" si="5"/>
        <v>1176</v>
      </c>
      <c r="L19">
        <f t="shared" si="6"/>
        <v>3528</v>
      </c>
      <c r="M19" s="2">
        <f t="shared" si="8"/>
        <v>498.60750537509114</v>
      </c>
      <c r="N19" s="3">
        <f t="shared" si="7"/>
        <v>-14785.2814099797</v>
      </c>
    </row>
    <row r="20" spans="3:14" ht="12.75">
      <c r="C20">
        <f t="shared" si="0"/>
        <v>15</v>
      </c>
      <c r="E20">
        <v>9000</v>
      </c>
      <c r="F20">
        <v>3000</v>
      </c>
      <c r="G20">
        <f t="shared" si="1"/>
        <v>1296</v>
      </c>
      <c r="H20">
        <f t="shared" si="2"/>
        <v>4704</v>
      </c>
      <c r="J20">
        <f t="shared" si="4"/>
        <v>4704</v>
      </c>
      <c r="K20">
        <f t="shared" si="5"/>
        <v>1176</v>
      </c>
      <c r="L20">
        <f t="shared" si="6"/>
        <v>3528</v>
      </c>
      <c r="M20" s="2">
        <f t="shared" si="8"/>
        <v>433.5717438044272</v>
      </c>
      <c r="N20" s="3">
        <f t="shared" si="7"/>
        <v>-14351.709666175273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110" zoomScaleNormal="110" zoomScalePageLayoutView="0" workbookViewId="0" topLeftCell="A1">
      <selection activeCell="P2" sqref="P2"/>
    </sheetView>
  </sheetViews>
  <sheetFormatPr defaultColWidth="8.8515625" defaultRowHeight="12.75"/>
  <cols>
    <col min="1" max="1" width="8.8515625" style="0" customWidth="1"/>
    <col min="2" max="2" width="9.00390625" style="0" customWidth="1"/>
    <col min="3" max="4" width="5.00390625" style="0" bestFit="1" customWidth="1"/>
    <col min="5" max="5" width="6.421875" style="0" customWidth="1"/>
    <col min="6" max="7" width="5.00390625" style="0" bestFit="1" customWidth="1"/>
    <col min="8" max="8" width="7.421875" style="0" bestFit="1" customWidth="1"/>
    <col min="9" max="9" width="7.140625" style="0" bestFit="1" customWidth="1"/>
    <col min="10" max="10" width="5.00390625" style="0" bestFit="1" customWidth="1"/>
    <col min="11" max="11" width="7.00390625" style="0" bestFit="1" customWidth="1"/>
    <col min="12" max="12" width="5.421875" style="0" bestFit="1" customWidth="1"/>
    <col min="13" max="13" width="9.28125" style="0" bestFit="1" customWidth="1"/>
    <col min="14" max="14" width="6.7109375" style="0" bestFit="1" customWidth="1"/>
    <col min="15" max="15" width="8.140625" style="0" bestFit="1" customWidth="1"/>
    <col min="16" max="16" width="9.7109375" style="0" bestFit="1" customWidth="1"/>
  </cols>
  <sheetData>
    <row r="1" spans="2:3" ht="12.75">
      <c r="B1" t="s">
        <v>12</v>
      </c>
      <c r="C1">
        <v>15</v>
      </c>
    </row>
    <row r="2" spans="3:16" ht="12.75">
      <c r="C2">
        <v>0.25</v>
      </c>
      <c r="O2" t="s">
        <v>29</v>
      </c>
      <c r="P2" s="7">
        <f>IRR(N4:N19)</f>
        <v>0.11794488769587019</v>
      </c>
    </row>
    <row r="3" spans="2:16" ht="12.75">
      <c r="B3" s="1" t="s">
        <v>1</v>
      </c>
      <c r="C3" s="1" t="s">
        <v>2</v>
      </c>
      <c r="D3" s="1" t="s">
        <v>3</v>
      </c>
      <c r="E3" s="1" t="s">
        <v>6</v>
      </c>
      <c r="F3" s="1" t="s">
        <v>4</v>
      </c>
      <c r="G3" s="1" t="s">
        <v>7</v>
      </c>
      <c r="H3" s="10" t="s">
        <v>14</v>
      </c>
      <c r="I3" s="10"/>
      <c r="J3" s="10"/>
      <c r="K3" s="1"/>
      <c r="L3" s="11" t="s">
        <v>39</v>
      </c>
      <c r="M3" s="1" t="s">
        <v>23</v>
      </c>
      <c r="N3" s="1" t="s">
        <v>10</v>
      </c>
      <c r="O3" s="1" t="s">
        <v>11</v>
      </c>
      <c r="P3" s="1" t="s">
        <v>13</v>
      </c>
    </row>
    <row r="4" spans="1:16" ht="12.75">
      <c r="A4">
        <v>0</v>
      </c>
      <c r="B4">
        <f>-40000+20000+800</f>
        <v>-19200</v>
      </c>
      <c r="F4" t="s">
        <v>5</v>
      </c>
      <c r="H4" t="s">
        <v>18</v>
      </c>
      <c r="I4" t="s">
        <v>19</v>
      </c>
      <c r="J4" t="s">
        <v>20</v>
      </c>
      <c r="K4" t="s">
        <v>21</v>
      </c>
      <c r="N4">
        <f>B4</f>
        <v>-19200</v>
      </c>
      <c r="O4" s="2">
        <f>N4</f>
        <v>-19200</v>
      </c>
      <c r="P4" s="3">
        <f>O4</f>
        <v>-19200</v>
      </c>
    </row>
    <row r="5" spans="1:16" ht="12.75">
      <c r="A5">
        <f>A4+1</f>
        <v>1</v>
      </c>
      <c r="C5">
        <v>9000</v>
      </c>
      <c r="D5">
        <v>3000</v>
      </c>
      <c r="E5">
        <v>0</v>
      </c>
      <c r="F5">
        <f>C5-D5-E5</f>
        <v>6000</v>
      </c>
      <c r="G5">
        <f>privado!I6</f>
        <v>4000</v>
      </c>
      <c r="H5" s="4">
        <f>J5-I5</f>
        <v>1517.3591644076764</v>
      </c>
      <c r="I5" s="4">
        <f>0.06*B28</f>
        <v>1200</v>
      </c>
      <c r="J5" s="4">
        <f>PMT($B$30,$B$29,-$B$28)</f>
        <v>2717.3591644076764</v>
      </c>
      <c r="K5" s="4">
        <f>B28-H5</f>
        <v>18482.640835592323</v>
      </c>
      <c r="L5" s="4">
        <f>F5-G5-I5</f>
        <v>800</v>
      </c>
      <c r="M5" s="5">
        <f>L5*$C$2</f>
        <v>200</v>
      </c>
      <c r="N5" s="4">
        <f>F5-I5-H5-M5</f>
        <v>3082.6408355923236</v>
      </c>
      <c r="O5" s="2">
        <f>N5/((1+$C$1/100))^A5</f>
        <v>2680.557248341151</v>
      </c>
      <c r="P5" s="3">
        <f>P4+O5</f>
        <v>-16519.442751658848</v>
      </c>
    </row>
    <row r="6" spans="1:16" ht="12.75">
      <c r="A6">
        <f aca="true" t="shared" si="0" ref="A6:A19">A5+1</f>
        <v>2</v>
      </c>
      <c r="C6">
        <v>9000</v>
      </c>
      <c r="D6">
        <v>3000</v>
      </c>
      <c r="E6">
        <v>0</v>
      </c>
      <c r="F6">
        <f aca="true" t="shared" si="1" ref="F6:F19">C6-D6-E6</f>
        <v>6000</v>
      </c>
      <c r="G6">
        <f>privado!I7</f>
        <v>4000</v>
      </c>
      <c r="H6" s="4">
        <f aca="true" t="shared" si="2" ref="H6:H14">J6-I6</f>
        <v>1608.400714272137</v>
      </c>
      <c r="I6" s="4">
        <f>K5*0.06</f>
        <v>1108.9584501355394</v>
      </c>
      <c r="J6" s="4">
        <f aca="true" t="shared" si="3" ref="J6:J14">PMT($B$30,$B$29,-$B$28)</f>
        <v>2717.3591644076764</v>
      </c>
      <c r="K6" s="4">
        <f>K5-H6</f>
        <v>16874.240121320185</v>
      </c>
      <c r="L6" s="4">
        <f>F6-G6-I6</f>
        <v>891.0415498644606</v>
      </c>
      <c r="M6" s="5">
        <f aca="true" t="shared" si="4" ref="M6:M11">L6*$C$2</f>
        <v>222.76038746611516</v>
      </c>
      <c r="N6" s="4">
        <f aca="true" t="shared" si="5" ref="N6:N19">F6-I6-H6-M6</f>
        <v>3059.8804481262086</v>
      </c>
      <c r="O6" s="2">
        <f aca="true" t="shared" si="6" ref="O6:O19">N6/((1+$C$1/100))^A6</f>
        <v>2313.709223535886</v>
      </c>
      <c r="P6" s="3">
        <f aca="true" t="shared" si="7" ref="P6:P19">P5+O6</f>
        <v>-14205.73352812296</v>
      </c>
    </row>
    <row r="7" spans="1:26" ht="12.75">
      <c r="A7">
        <f t="shared" si="0"/>
        <v>3</v>
      </c>
      <c r="C7">
        <v>9000</v>
      </c>
      <c r="D7">
        <v>3000</v>
      </c>
      <c r="E7">
        <v>0</v>
      </c>
      <c r="F7">
        <f t="shared" si="1"/>
        <v>6000</v>
      </c>
      <c r="G7">
        <f>privado!I8</f>
        <v>4000</v>
      </c>
      <c r="H7" s="4">
        <f t="shared" si="2"/>
        <v>1704.9047571284655</v>
      </c>
      <c r="I7" s="4">
        <f>K6*0.06</f>
        <v>1012.4544072792111</v>
      </c>
      <c r="J7" s="4">
        <f t="shared" si="3"/>
        <v>2717.3591644076764</v>
      </c>
      <c r="K7" s="4">
        <f>K6-H7</f>
        <v>15169.33536419172</v>
      </c>
      <c r="L7" s="4">
        <f aca="true" t="shared" si="8" ref="L7:L19">F7-G7-I7</f>
        <v>987.5455927207889</v>
      </c>
      <c r="M7" s="5">
        <f t="shared" si="4"/>
        <v>246.88639818019723</v>
      </c>
      <c r="N7" s="4">
        <f t="shared" si="5"/>
        <v>3035.7544374121258</v>
      </c>
      <c r="O7" s="2">
        <f t="shared" si="6"/>
        <v>1996.0578202759114</v>
      </c>
      <c r="P7" s="3">
        <f t="shared" si="7"/>
        <v>-12209.67570784705</v>
      </c>
      <c r="Y7" t="s">
        <v>35</v>
      </c>
      <c r="Z7">
        <v>5</v>
      </c>
    </row>
    <row r="8" spans="1:26" ht="12.75">
      <c r="A8">
        <f t="shared" si="0"/>
        <v>4</v>
      </c>
      <c r="C8">
        <v>9000</v>
      </c>
      <c r="D8">
        <v>3000</v>
      </c>
      <c r="E8">
        <v>0</v>
      </c>
      <c r="F8">
        <f t="shared" si="1"/>
        <v>6000</v>
      </c>
      <c r="G8">
        <f>privado!I9</f>
        <v>4000</v>
      </c>
      <c r="H8" s="4">
        <f t="shared" si="2"/>
        <v>1807.1990425561733</v>
      </c>
      <c r="I8" s="4">
        <f aca="true" t="shared" si="9" ref="I8:I14">K7*0.06</f>
        <v>910.1601218515032</v>
      </c>
      <c r="J8" s="4">
        <f t="shared" si="3"/>
        <v>2717.3591644076764</v>
      </c>
      <c r="K8" s="4">
        <f aca="true" t="shared" si="10" ref="K8:K14">K7-H8</f>
        <v>13362.136321635548</v>
      </c>
      <c r="L8" s="4">
        <f t="shared" si="8"/>
        <v>1089.8398781484968</v>
      </c>
      <c r="M8" s="5">
        <f t="shared" si="4"/>
        <v>272.4599695371242</v>
      </c>
      <c r="N8" s="4">
        <f t="shared" si="5"/>
        <v>3010.1808660551987</v>
      </c>
      <c r="O8" s="2">
        <f t="shared" si="6"/>
        <v>1721.080679989108</v>
      </c>
      <c r="P8" s="3">
        <f t="shared" si="7"/>
        <v>-10488.59502785794</v>
      </c>
      <c r="Y8" t="s">
        <v>36</v>
      </c>
      <c r="Z8">
        <v>0.25</v>
      </c>
    </row>
    <row r="9" spans="1:26" ht="12.75">
      <c r="A9">
        <f t="shared" si="0"/>
        <v>5</v>
      </c>
      <c r="C9">
        <v>9000</v>
      </c>
      <c r="D9">
        <v>3000</v>
      </c>
      <c r="E9">
        <v>0</v>
      </c>
      <c r="F9">
        <f t="shared" si="1"/>
        <v>6000</v>
      </c>
      <c r="G9">
        <f>privado!I10</f>
        <v>4000</v>
      </c>
      <c r="H9" s="4">
        <f t="shared" si="2"/>
        <v>1915.6309851095436</v>
      </c>
      <c r="I9" s="4">
        <f t="shared" si="9"/>
        <v>801.7281792981328</v>
      </c>
      <c r="J9" s="4">
        <f t="shared" si="3"/>
        <v>2717.3591644076764</v>
      </c>
      <c r="K9" s="4">
        <f t="shared" si="10"/>
        <v>11446.505336526005</v>
      </c>
      <c r="L9" s="4">
        <f t="shared" si="8"/>
        <v>1198.2718207018672</v>
      </c>
      <c r="M9" s="5">
        <f t="shared" si="4"/>
        <v>299.5679551754668</v>
      </c>
      <c r="N9" s="4">
        <f t="shared" si="5"/>
        <v>2983.072880416856</v>
      </c>
      <c r="O9" s="2">
        <f t="shared" si="6"/>
        <v>1483.1144358425183</v>
      </c>
      <c r="P9" s="3">
        <f t="shared" si="7"/>
        <v>-9005.480592015421</v>
      </c>
      <c r="Y9" t="s">
        <v>12</v>
      </c>
      <c r="Z9">
        <v>10</v>
      </c>
    </row>
    <row r="10" spans="1:16" ht="12.75">
      <c r="A10">
        <f t="shared" si="0"/>
        <v>6</v>
      </c>
      <c r="C10">
        <v>9000</v>
      </c>
      <c r="D10">
        <v>3000</v>
      </c>
      <c r="E10">
        <f>(C10-(D10*0.6))*0.18</f>
        <v>1296</v>
      </c>
      <c r="F10">
        <f t="shared" si="1"/>
        <v>4704</v>
      </c>
      <c r="G10">
        <f>privado!I11</f>
        <v>4000</v>
      </c>
      <c r="H10" s="4">
        <f t="shared" si="2"/>
        <v>2030.5688442161163</v>
      </c>
      <c r="I10" s="4">
        <f t="shared" si="9"/>
        <v>686.7903201915602</v>
      </c>
      <c r="J10" s="4">
        <f t="shared" si="3"/>
        <v>2717.3591644076764</v>
      </c>
      <c r="K10" s="4">
        <f t="shared" si="10"/>
        <v>9415.936492309887</v>
      </c>
      <c r="L10" s="4">
        <f t="shared" si="8"/>
        <v>17.209679808439773</v>
      </c>
      <c r="M10" s="5">
        <f t="shared" si="4"/>
        <v>4.302419952109943</v>
      </c>
      <c r="N10" s="4">
        <f t="shared" si="5"/>
        <v>1982.3384156402137</v>
      </c>
      <c r="O10" s="2">
        <f t="shared" si="6"/>
        <v>857.0196015168574</v>
      </c>
      <c r="P10" s="3">
        <f t="shared" si="7"/>
        <v>-8148.460990498564</v>
      </c>
    </row>
    <row r="11" spans="1:29" ht="12.75">
      <c r="A11">
        <f t="shared" si="0"/>
        <v>7</v>
      </c>
      <c r="C11">
        <v>9000</v>
      </c>
      <c r="D11">
        <v>3000</v>
      </c>
      <c r="E11">
        <f aca="true" t="shared" si="11" ref="E11:E19">(C11-(D11*0.6))*0.18</f>
        <v>1296</v>
      </c>
      <c r="F11">
        <f t="shared" si="1"/>
        <v>4704</v>
      </c>
      <c r="G11">
        <f>privado!I12</f>
        <v>4000</v>
      </c>
      <c r="H11" s="4">
        <f t="shared" si="2"/>
        <v>2152.402974869083</v>
      </c>
      <c r="I11" s="4">
        <f t="shared" si="9"/>
        <v>564.9561895385932</v>
      </c>
      <c r="J11" s="4">
        <f t="shared" si="3"/>
        <v>2717.3591644076764</v>
      </c>
      <c r="K11" s="4">
        <f t="shared" si="10"/>
        <v>7263.533517440805</v>
      </c>
      <c r="L11" s="4">
        <f t="shared" si="8"/>
        <v>139.0438104614068</v>
      </c>
      <c r="M11" s="5">
        <f t="shared" si="4"/>
        <v>34.7609526153517</v>
      </c>
      <c r="N11" s="4">
        <f t="shared" si="5"/>
        <v>1951.8798829769719</v>
      </c>
      <c r="O11" s="2">
        <f t="shared" si="6"/>
        <v>733.7839454917953</v>
      </c>
      <c r="P11" s="3">
        <f t="shared" si="7"/>
        <v>-7414.677045006769</v>
      </c>
      <c r="Y11" t="s">
        <v>34</v>
      </c>
      <c r="Z11" t="s">
        <v>38</v>
      </c>
      <c r="AA11" t="s">
        <v>39</v>
      </c>
      <c r="AB11" t="s">
        <v>23</v>
      </c>
      <c r="AC11" t="s">
        <v>10</v>
      </c>
    </row>
    <row r="12" spans="1:29" ht="12.75">
      <c r="A12">
        <f t="shared" si="0"/>
        <v>8</v>
      </c>
      <c r="C12">
        <v>9000</v>
      </c>
      <c r="D12">
        <v>3000</v>
      </c>
      <c r="E12">
        <f t="shared" si="11"/>
        <v>1296</v>
      </c>
      <c r="F12">
        <f t="shared" si="1"/>
        <v>4704</v>
      </c>
      <c r="G12">
        <f>privado!I13</f>
        <v>4000</v>
      </c>
      <c r="H12" s="4">
        <f t="shared" si="2"/>
        <v>2281.547153361228</v>
      </c>
      <c r="I12" s="4">
        <f t="shared" si="9"/>
        <v>435.8120110464483</v>
      </c>
      <c r="J12" s="4">
        <f t="shared" si="3"/>
        <v>2717.3591644076764</v>
      </c>
      <c r="K12" s="4">
        <f t="shared" si="10"/>
        <v>4981.986364079577</v>
      </c>
      <c r="L12" s="4">
        <f t="shared" si="8"/>
        <v>268.1879889535517</v>
      </c>
      <c r="M12" s="5">
        <f aca="true" t="shared" si="12" ref="M12:M19">L12*$C$2</f>
        <v>67.04699723838793</v>
      </c>
      <c r="N12" s="4">
        <f t="shared" si="5"/>
        <v>1919.593838353936</v>
      </c>
      <c r="O12" s="2">
        <f t="shared" si="6"/>
        <v>627.5186308220751</v>
      </c>
      <c r="P12" s="3">
        <f t="shared" si="7"/>
        <v>-6787.158414184693</v>
      </c>
      <c r="W12">
        <v>0</v>
      </c>
      <c r="X12">
        <v>5000</v>
      </c>
      <c r="Y12">
        <v>-5000</v>
      </c>
      <c r="AC12">
        <f>Y12</f>
        <v>-5000</v>
      </c>
    </row>
    <row r="13" spans="1:29" ht="12.75">
      <c r="A13">
        <f t="shared" si="0"/>
        <v>9</v>
      </c>
      <c r="C13">
        <v>9000</v>
      </c>
      <c r="D13">
        <v>3000</v>
      </c>
      <c r="E13">
        <f t="shared" si="11"/>
        <v>1296</v>
      </c>
      <c r="F13">
        <f t="shared" si="1"/>
        <v>4704</v>
      </c>
      <c r="G13">
        <f>privado!I14</f>
        <v>4000</v>
      </c>
      <c r="H13" s="4">
        <f t="shared" si="2"/>
        <v>2418.4399825629016</v>
      </c>
      <c r="I13" s="4">
        <f t="shared" si="9"/>
        <v>298.9191818447746</v>
      </c>
      <c r="J13" s="4">
        <f t="shared" si="3"/>
        <v>2717.3591644076764</v>
      </c>
      <c r="K13" s="4">
        <f t="shared" si="10"/>
        <v>2563.546381516675</v>
      </c>
      <c r="L13" s="4">
        <f t="shared" si="8"/>
        <v>405.0808181552254</v>
      </c>
      <c r="M13" s="5">
        <f t="shared" si="12"/>
        <v>101.27020453880635</v>
      </c>
      <c r="N13" s="4">
        <f t="shared" si="5"/>
        <v>1885.3706310535176</v>
      </c>
      <c r="O13" s="2">
        <f t="shared" si="6"/>
        <v>535.9400031729245</v>
      </c>
      <c r="P13" s="3">
        <f t="shared" si="7"/>
        <v>-6251.218411011769</v>
      </c>
      <c r="W13">
        <v>1</v>
      </c>
      <c r="Y13">
        <v>1000</v>
      </c>
      <c r="Z13">
        <f>$X$12/$Z$7</f>
        <v>1000</v>
      </c>
      <c r="AA13">
        <f>Y13-Z13</f>
        <v>0</v>
      </c>
      <c r="AB13">
        <f>$Z$8*AA13</f>
        <v>0</v>
      </c>
      <c r="AC13">
        <f>Y13-AB13</f>
        <v>1000</v>
      </c>
    </row>
    <row r="14" spans="1:29" ht="12.75">
      <c r="A14">
        <f t="shared" si="0"/>
        <v>10</v>
      </c>
      <c r="C14">
        <v>9000</v>
      </c>
      <c r="D14">
        <v>3000</v>
      </c>
      <c r="E14">
        <f t="shared" si="11"/>
        <v>1296</v>
      </c>
      <c r="F14">
        <f t="shared" si="1"/>
        <v>4704</v>
      </c>
      <c r="G14">
        <f>privado!I15</f>
        <v>4000</v>
      </c>
      <c r="H14" s="4">
        <f t="shared" si="2"/>
        <v>2563.546381516676</v>
      </c>
      <c r="I14" s="4">
        <f t="shared" si="9"/>
        <v>153.8127828910005</v>
      </c>
      <c r="J14" s="4">
        <f t="shared" si="3"/>
        <v>2717.3591644076764</v>
      </c>
      <c r="K14" s="4">
        <f t="shared" si="10"/>
        <v>0</v>
      </c>
      <c r="L14" s="4">
        <f>F14-G14-I14</f>
        <v>550.1872171089994</v>
      </c>
      <c r="M14" s="5">
        <f t="shared" si="12"/>
        <v>137.54680427724986</v>
      </c>
      <c r="N14" s="4">
        <f t="shared" si="5"/>
        <v>1849.094031315074</v>
      </c>
      <c r="O14" s="2">
        <f t="shared" si="6"/>
        <v>457.0677647223128</v>
      </c>
      <c r="P14" s="3">
        <f t="shared" si="7"/>
        <v>-5794.150646289456</v>
      </c>
      <c r="W14">
        <v>2</v>
      </c>
      <c r="Y14">
        <v>1000</v>
      </c>
      <c r="Z14">
        <f>$X$12/$Z$7</f>
        <v>1000</v>
      </c>
      <c r="AA14">
        <f aca="true" t="shared" si="13" ref="AA14:AA22">Y14-Z14</f>
        <v>0</v>
      </c>
      <c r="AB14">
        <f aca="true" t="shared" si="14" ref="AB14:AB22">$Z$8*AA14</f>
        <v>0</v>
      </c>
      <c r="AC14">
        <f aca="true" t="shared" si="15" ref="AC14:AC22">Y14-AB14</f>
        <v>1000</v>
      </c>
    </row>
    <row r="15" spans="1:29" ht="12.75">
      <c r="A15">
        <f t="shared" si="0"/>
        <v>11</v>
      </c>
      <c r="C15">
        <v>9000</v>
      </c>
      <c r="D15">
        <v>3000</v>
      </c>
      <c r="E15">
        <f t="shared" si="11"/>
        <v>1296</v>
      </c>
      <c r="F15">
        <f t="shared" si="1"/>
        <v>4704</v>
      </c>
      <c r="L15" s="4">
        <f t="shared" si="8"/>
        <v>4704</v>
      </c>
      <c r="M15">
        <f t="shared" si="12"/>
        <v>1176</v>
      </c>
      <c r="N15" s="4">
        <f t="shared" si="5"/>
        <v>3528</v>
      </c>
      <c r="O15" s="2">
        <f t="shared" si="6"/>
        <v>758.3196897373416</v>
      </c>
      <c r="P15" s="3">
        <f t="shared" si="7"/>
        <v>-5035.830956552114</v>
      </c>
      <c r="W15">
        <v>3</v>
      </c>
      <c r="Y15">
        <v>1000</v>
      </c>
      <c r="Z15">
        <f>$X$12/$Z$7</f>
        <v>1000</v>
      </c>
      <c r="AA15">
        <f t="shared" si="13"/>
        <v>0</v>
      </c>
      <c r="AB15">
        <f t="shared" si="14"/>
        <v>0</v>
      </c>
      <c r="AC15">
        <f t="shared" si="15"/>
        <v>1000</v>
      </c>
    </row>
    <row r="16" spans="1:29" ht="12.75">
      <c r="A16">
        <f t="shared" si="0"/>
        <v>12</v>
      </c>
      <c r="C16">
        <v>9000</v>
      </c>
      <c r="D16">
        <v>3000</v>
      </c>
      <c r="E16">
        <f t="shared" si="11"/>
        <v>1296</v>
      </c>
      <c r="F16">
        <f t="shared" si="1"/>
        <v>4704</v>
      </c>
      <c r="L16" s="4">
        <f t="shared" si="8"/>
        <v>4704</v>
      </c>
      <c r="M16">
        <f t="shared" si="12"/>
        <v>1176</v>
      </c>
      <c r="N16" s="4">
        <f t="shared" si="5"/>
        <v>3528</v>
      </c>
      <c r="O16" s="2">
        <f t="shared" si="6"/>
        <v>659.408425858558</v>
      </c>
      <c r="P16" s="3">
        <f t="shared" si="7"/>
        <v>-4376.422530693556</v>
      </c>
      <c r="W16">
        <v>4</v>
      </c>
      <c r="Y16">
        <v>1000</v>
      </c>
      <c r="Z16">
        <f>$X$12/$Z$7</f>
        <v>1000</v>
      </c>
      <c r="AA16">
        <f t="shared" si="13"/>
        <v>0</v>
      </c>
      <c r="AB16">
        <f t="shared" si="14"/>
        <v>0</v>
      </c>
      <c r="AC16">
        <f t="shared" si="15"/>
        <v>1000</v>
      </c>
    </row>
    <row r="17" spans="1:29" ht="12.75">
      <c r="A17">
        <f t="shared" si="0"/>
        <v>13</v>
      </c>
      <c r="C17">
        <v>9000</v>
      </c>
      <c r="D17">
        <v>3000</v>
      </c>
      <c r="E17">
        <f t="shared" si="11"/>
        <v>1296</v>
      </c>
      <c r="F17">
        <f t="shared" si="1"/>
        <v>4704</v>
      </c>
      <c r="L17" s="4">
        <f t="shared" si="8"/>
        <v>4704</v>
      </c>
      <c r="M17">
        <f t="shared" si="12"/>
        <v>1176</v>
      </c>
      <c r="N17" s="4">
        <f t="shared" si="5"/>
        <v>3528</v>
      </c>
      <c r="O17" s="2">
        <f t="shared" si="6"/>
        <v>573.3986311813547</v>
      </c>
      <c r="P17" s="3">
        <f t="shared" si="7"/>
        <v>-3803.0238995122013</v>
      </c>
      <c r="W17">
        <v>5</v>
      </c>
      <c r="Y17">
        <v>1000</v>
      </c>
      <c r="Z17">
        <f>$X$12/$Z$7</f>
        <v>1000</v>
      </c>
      <c r="AA17">
        <f t="shared" si="13"/>
        <v>0</v>
      </c>
      <c r="AB17">
        <f t="shared" si="14"/>
        <v>0</v>
      </c>
      <c r="AC17">
        <f t="shared" si="15"/>
        <v>1000</v>
      </c>
    </row>
    <row r="18" spans="1:29" ht="12.75">
      <c r="A18">
        <f t="shared" si="0"/>
        <v>14</v>
      </c>
      <c r="C18">
        <v>9000</v>
      </c>
      <c r="D18">
        <v>3000</v>
      </c>
      <c r="E18">
        <f t="shared" si="11"/>
        <v>1296</v>
      </c>
      <c r="F18">
        <f t="shared" si="1"/>
        <v>4704</v>
      </c>
      <c r="L18" s="4">
        <f t="shared" si="8"/>
        <v>4704</v>
      </c>
      <c r="M18">
        <f t="shared" si="12"/>
        <v>1176</v>
      </c>
      <c r="N18" s="4">
        <f t="shared" si="5"/>
        <v>3528</v>
      </c>
      <c r="O18" s="2">
        <f t="shared" si="6"/>
        <v>498.60750537509114</v>
      </c>
      <c r="P18" s="3">
        <f t="shared" si="7"/>
        <v>-3304.4163941371103</v>
      </c>
      <c r="W18">
        <v>6</v>
      </c>
      <c r="Y18">
        <v>1000</v>
      </c>
      <c r="AA18">
        <f t="shared" si="13"/>
        <v>1000</v>
      </c>
      <c r="AB18">
        <f t="shared" si="14"/>
        <v>250</v>
      </c>
      <c r="AC18">
        <f t="shared" si="15"/>
        <v>750</v>
      </c>
    </row>
    <row r="19" spans="1:29" ht="12.75">
      <c r="A19">
        <f t="shared" si="0"/>
        <v>15</v>
      </c>
      <c r="C19">
        <v>9000</v>
      </c>
      <c r="D19">
        <v>3000</v>
      </c>
      <c r="E19">
        <f t="shared" si="11"/>
        <v>1296</v>
      </c>
      <c r="F19">
        <f t="shared" si="1"/>
        <v>4704</v>
      </c>
      <c r="L19" s="4">
        <f t="shared" si="8"/>
        <v>4704</v>
      </c>
      <c r="M19">
        <f t="shared" si="12"/>
        <v>1176</v>
      </c>
      <c r="N19" s="4">
        <f t="shared" si="5"/>
        <v>3528</v>
      </c>
      <c r="O19" s="2">
        <f t="shared" si="6"/>
        <v>433.5717438044272</v>
      </c>
      <c r="P19" s="3">
        <f t="shared" si="7"/>
        <v>-2870.844650332683</v>
      </c>
      <c r="W19">
        <v>7</v>
      </c>
      <c r="Y19">
        <v>1000</v>
      </c>
      <c r="AA19">
        <f t="shared" si="13"/>
        <v>1000</v>
      </c>
      <c r="AB19">
        <f t="shared" si="14"/>
        <v>250</v>
      </c>
      <c r="AC19">
        <f t="shared" si="15"/>
        <v>750</v>
      </c>
    </row>
    <row r="20" spans="23:29" ht="12.75">
      <c r="W20">
        <v>8</v>
      </c>
      <c r="Y20">
        <v>1000</v>
      </c>
      <c r="AA20">
        <f t="shared" si="13"/>
        <v>1000</v>
      </c>
      <c r="AB20">
        <f t="shared" si="14"/>
        <v>250</v>
      </c>
      <c r="AC20">
        <f t="shared" si="15"/>
        <v>750</v>
      </c>
    </row>
    <row r="21" spans="23:29" ht="12.75">
      <c r="W21">
        <v>9</v>
      </c>
      <c r="Y21">
        <v>1000</v>
      </c>
      <c r="AA21">
        <f t="shared" si="13"/>
        <v>1000</v>
      </c>
      <c r="AB21">
        <f t="shared" si="14"/>
        <v>250</v>
      </c>
      <c r="AC21">
        <f t="shared" si="15"/>
        <v>750</v>
      </c>
    </row>
    <row r="22" spans="23:29" ht="12.75">
      <c r="W22">
        <v>10</v>
      </c>
      <c r="Y22">
        <v>1000</v>
      </c>
      <c r="AA22">
        <f t="shared" si="13"/>
        <v>1000</v>
      </c>
      <c r="AB22">
        <f t="shared" si="14"/>
        <v>250</v>
      </c>
      <c r="AC22">
        <f t="shared" si="15"/>
        <v>750</v>
      </c>
    </row>
    <row r="25" spans="25:29" ht="12.75">
      <c r="Y25" t="s">
        <v>37</v>
      </c>
      <c r="Z25" s="7">
        <f>IRR(Y12:Y22)</f>
        <v>0.15098414477083444</v>
      </c>
      <c r="AC25" s="7">
        <f>IRR(AC12:AC22)</f>
        <v>0.12725250668883348</v>
      </c>
    </row>
    <row r="27" ht="12.75">
      <c r="B27" t="s">
        <v>15</v>
      </c>
    </row>
    <row r="28" ht="12.75">
      <c r="B28">
        <v>20000</v>
      </c>
    </row>
    <row r="29" spans="1:2" ht="12.75">
      <c r="A29" t="s">
        <v>16</v>
      </c>
      <c r="B29">
        <v>10</v>
      </c>
    </row>
    <row r="30" spans="1:2" ht="12.75">
      <c r="A30" t="s">
        <v>17</v>
      </c>
      <c r="B30">
        <v>0.06</v>
      </c>
    </row>
    <row r="31" spans="1:2" ht="12.75">
      <c r="A31" t="s">
        <v>22</v>
      </c>
      <c r="B31" s="9">
        <f>PMT(B30,B29,B28)</f>
        <v>-2717.3591644076764</v>
      </c>
    </row>
  </sheetData>
  <sheetProtection/>
  <mergeCells count="1">
    <mergeCell ref="H3:J3"/>
  </mergeCells>
  <printOptions/>
  <pageMargins left="0.75" right="0.75" top="1" bottom="1" header="0.492125985" footer="0.49212598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8" sqref="F18"/>
    </sheetView>
  </sheetViews>
  <sheetFormatPr defaultColWidth="8.8515625" defaultRowHeight="12.75"/>
  <cols>
    <col min="1" max="3" width="8.8515625" style="0" customWidth="1"/>
    <col min="4" max="4" width="10.421875" style="0" bestFit="1" customWidth="1"/>
    <col min="5" max="6" width="10.8515625" style="5" bestFit="1" customWidth="1"/>
  </cols>
  <sheetData>
    <row r="1" spans="2:5" ht="12.75">
      <c r="B1">
        <v>15</v>
      </c>
      <c r="C1" s="1" t="s">
        <v>29</v>
      </c>
      <c r="D1" s="7">
        <f>IRR(E3:E18)</f>
        <v>0.14372401658433032</v>
      </c>
      <c r="E1" s="5">
        <v>15</v>
      </c>
    </row>
    <row r="2" spans="2:7" ht="12.75">
      <c r="B2" t="s">
        <v>30</v>
      </c>
      <c r="C2" s="1" t="s">
        <v>31</v>
      </c>
      <c r="D2" s="1" t="s">
        <v>32</v>
      </c>
      <c r="E2" s="6" t="s">
        <v>10</v>
      </c>
      <c r="F2" s="6" t="s">
        <v>33</v>
      </c>
      <c r="G2" t="s">
        <v>11</v>
      </c>
    </row>
    <row r="3" spans="1:7" ht="12.75">
      <c r="A3">
        <v>0</v>
      </c>
      <c r="B3">
        <f>-20000</f>
        <v>-20000</v>
      </c>
      <c r="D3">
        <f>B3</f>
        <v>-20000</v>
      </c>
      <c r="E3" s="5">
        <f aca="true" t="shared" si="0" ref="E3:E18">C3+D3</f>
        <v>-20000</v>
      </c>
      <c r="F3" s="5">
        <f>E3</f>
        <v>-20000</v>
      </c>
      <c r="G3" s="3">
        <f>F3</f>
        <v>-20000</v>
      </c>
    </row>
    <row r="4" spans="1:7" ht="12.75">
      <c r="A4">
        <f aca="true" t="shared" si="1" ref="A4:A18">A3+1</f>
        <v>1</v>
      </c>
      <c r="C4" s="4">
        <f>'c-facilida'!J5</f>
        <v>2717.3591644076764</v>
      </c>
      <c r="D4">
        <v>1000</v>
      </c>
      <c r="E4" s="5">
        <f t="shared" si="0"/>
        <v>3717.3591644076764</v>
      </c>
      <c r="F4" s="5">
        <f>(E4/(1+($B$1/100))^A4)</f>
        <v>3232.486229919719</v>
      </c>
      <c r="G4" s="3">
        <f aca="true" t="shared" si="2" ref="G4:G18">F4+G3</f>
        <v>-16767.51377008028</v>
      </c>
    </row>
    <row r="5" spans="1:9" ht="12.75">
      <c r="A5">
        <f t="shared" si="1"/>
        <v>2</v>
      </c>
      <c r="C5" s="4">
        <f>'c-facilida'!J6</f>
        <v>2717.3591644076764</v>
      </c>
      <c r="D5">
        <v>1000</v>
      </c>
      <c r="E5" s="5">
        <f t="shared" si="0"/>
        <v>3717.3591644076764</v>
      </c>
      <c r="F5" s="5">
        <f aca="true" t="shared" si="3" ref="F4:F18">(E5/(1+($B$1/100))^A5)</f>
        <v>2810.857591234538</v>
      </c>
      <c r="G5" s="3">
        <f t="shared" si="2"/>
        <v>-13956.656178845742</v>
      </c>
      <c r="I5" s="7">
        <f>IRR(E3:E18)</f>
        <v>0.14372401658433032</v>
      </c>
    </row>
    <row r="6" spans="1:7" ht="12.75">
      <c r="A6">
        <f t="shared" si="1"/>
        <v>3</v>
      </c>
      <c r="C6" s="4">
        <f>'c-facilida'!J7</f>
        <v>2717.3591644076764</v>
      </c>
      <c r="D6">
        <v>1000</v>
      </c>
      <c r="E6" s="5">
        <f t="shared" si="0"/>
        <v>3717.3591644076764</v>
      </c>
      <c r="F6" s="5">
        <f t="shared" si="3"/>
        <v>2444.2239923778598</v>
      </c>
      <c r="G6" s="3">
        <f t="shared" si="2"/>
        <v>-11512.432186467882</v>
      </c>
    </row>
    <row r="7" spans="1:7" ht="12.75">
      <c r="A7">
        <f t="shared" si="1"/>
        <v>4</v>
      </c>
      <c r="C7" s="4">
        <f>'c-facilida'!J8</f>
        <v>2717.3591644076764</v>
      </c>
      <c r="D7">
        <v>1000</v>
      </c>
      <c r="E7" s="5">
        <f t="shared" si="0"/>
        <v>3717.3591644076764</v>
      </c>
      <c r="F7" s="5">
        <f t="shared" si="3"/>
        <v>2125.4121672850956</v>
      </c>
      <c r="G7" s="3">
        <f t="shared" si="2"/>
        <v>-9387.020019182786</v>
      </c>
    </row>
    <row r="8" spans="1:7" ht="12.75">
      <c r="A8">
        <f t="shared" si="1"/>
        <v>5</v>
      </c>
      <c r="C8" s="4">
        <f>'c-facilida'!J9</f>
        <v>2717.3591644076764</v>
      </c>
      <c r="D8">
        <v>1000</v>
      </c>
      <c r="E8" s="5">
        <f t="shared" si="0"/>
        <v>3717.3591644076764</v>
      </c>
      <c r="F8" s="5">
        <f t="shared" si="3"/>
        <v>1848.1844932913873</v>
      </c>
      <c r="G8" s="3">
        <f t="shared" si="2"/>
        <v>-7538.835525891399</v>
      </c>
    </row>
    <row r="9" spans="1:7" ht="12.75">
      <c r="A9">
        <f t="shared" si="1"/>
        <v>6</v>
      </c>
      <c r="C9" s="4">
        <f>'c-facilida'!J10</f>
        <v>2717.3591644076764</v>
      </c>
      <c r="D9">
        <v>1000</v>
      </c>
      <c r="E9" s="5">
        <f t="shared" si="0"/>
        <v>3717.3591644076764</v>
      </c>
      <c r="F9" s="5">
        <f t="shared" si="3"/>
        <v>1607.1169506881631</v>
      </c>
      <c r="G9" s="3">
        <f t="shared" si="2"/>
        <v>-5931.718575203236</v>
      </c>
    </row>
    <row r="10" spans="1:7" ht="12.75">
      <c r="A10">
        <f t="shared" si="1"/>
        <v>7</v>
      </c>
      <c r="C10" s="4">
        <f>'c-facilida'!J11</f>
        <v>2717.3591644076764</v>
      </c>
      <c r="D10">
        <v>1000</v>
      </c>
      <c r="E10" s="5">
        <f t="shared" si="0"/>
        <v>3717.3591644076764</v>
      </c>
      <c r="F10" s="5">
        <f t="shared" si="3"/>
        <v>1397.4930005984031</v>
      </c>
      <c r="G10" s="3">
        <f t="shared" si="2"/>
        <v>-4534.225574604832</v>
      </c>
    </row>
    <row r="11" spans="1:7" ht="12.75">
      <c r="A11">
        <f t="shared" si="1"/>
        <v>8</v>
      </c>
      <c r="C11" s="4">
        <f>'c-facilida'!J12</f>
        <v>2717.3591644076764</v>
      </c>
      <c r="D11">
        <v>1000</v>
      </c>
      <c r="E11" s="5">
        <f t="shared" si="0"/>
        <v>3717.3591644076764</v>
      </c>
      <c r="F11" s="5">
        <f t="shared" si="3"/>
        <v>1215.2113048681767</v>
      </c>
      <c r="G11" s="3">
        <f t="shared" si="2"/>
        <v>-3319.0142697366555</v>
      </c>
    </row>
    <row r="12" spans="1:7" ht="12.75">
      <c r="A12">
        <f t="shared" si="1"/>
        <v>9</v>
      </c>
      <c r="C12" s="4">
        <f>'c-facilida'!J13</f>
        <v>2717.3591644076764</v>
      </c>
      <c r="D12">
        <v>1000</v>
      </c>
      <c r="E12" s="5">
        <f t="shared" si="0"/>
        <v>3717.3591644076764</v>
      </c>
      <c r="F12" s="5">
        <f t="shared" si="3"/>
        <v>1056.7054824940667</v>
      </c>
      <c r="G12" s="3">
        <f t="shared" si="2"/>
        <v>-2262.3087872425886</v>
      </c>
    </row>
    <row r="13" spans="1:7" ht="12.75">
      <c r="A13">
        <f t="shared" si="1"/>
        <v>10</v>
      </c>
      <c r="C13" s="4">
        <f>'c-facilida'!J14</f>
        <v>2717.3591644076764</v>
      </c>
      <c r="D13">
        <v>1000</v>
      </c>
      <c r="E13" s="5">
        <f t="shared" si="0"/>
        <v>3717.3591644076764</v>
      </c>
      <c r="F13" s="5">
        <f t="shared" si="3"/>
        <v>918.8743326035363</v>
      </c>
      <c r="G13" s="3">
        <f t="shared" si="2"/>
        <v>-1343.434454639052</v>
      </c>
    </row>
    <row r="14" spans="1:7" ht="12.75">
      <c r="A14">
        <f t="shared" si="1"/>
        <v>11</v>
      </c>
      <c r="D14">
        <v>1000</v>
      </c>
      <c r="E14" s="5">
        <f t="shared" si="0"/>
        <v>1000</v>
      </c>
      <c r="F14" s="5">
        <f t="shared" si="3"/>
        <v>214.94322271466598</v>
      </c>
      <c r="G14" s="3">
        <f t="shared" si="2"/>
        <v>-1128.491231924386</v>
      </c>
    </row>
    <row r="15" spans="1:7" ht="12.75">
      <c r="A15">
        <f t="shared" si="1"/>
        <v>12</v>
      </c>
      <c r="D15">
        <v>1000</v>
      </c>
      <c r="E15" s="5">
        <f t="shared" si="0"/>
        <v>1000</v>
      </c>
      <c r="F15" s="5">
        <f t="shared" si="3"/>
        <v>186.90715018666612</v>
      </c>
      <c r="G15" s="3">
        <f t="shared" si="2"/>
        <v>-941.58408173772</v>
      </c>
    </row>
    <row r="16" spans="1:7" ht="12.75">
      <c r="A16">
        <f t="shared" si="1"/>
        <v>13</v>
      </c>
      <c r="D16">
        <v>1000</v>
      </c>
      <c r="E16" s="5">
        <f t="shared" si="0"/>
        <v>1000</v>
      </c>
      <c r="F16" s="5">
        <f t="shared" si="3"/>
        <v>162.52795668405747</v>
      </c>
      <c r="G16" s="3">
        <f t="shared" si="2"/>
        <v>-779.0561250536625</v>
      </c>
    </row>
    <row r="17" spans="1:7" ht="12.75">
      <c r="A17">
        <f t="shared" si="1"/>
        <v>14</v>
      </c>
      <c r="D17">
        <v>1000</v>
      </c>
      <c r="E17" s="5">
        <f t="shared" si="0"/>
        <v>1000</v>
      </c>
      <c r="F17" s="5">
        <f t="shared" si="3"/>
        <v>141.32865798613693</v>
      </c>
      <c r="G17" s="3">
        <f t="shared" si="2"/>
        <v>-637.7274670675256</v>
      </c>
    </row>
    <row r="18" spans="1:7" ht="12.75">
      <c r="A18">
        <f t="shared" si="1"/>
        <v>15</v>
      </c>
      <c r="D18">
        <v>1000</v>
      </c>
      <c r="E18" s="5">
        <f t="shared" si="0"/>
        <v>1000</v>
      </c>
      <c r="F18" s="5">
        <f t="shared" si="3"/>
        <v>122.8944852053365</v>
      </c>
      <c r="G18" s="3">
        <f t="shared" si="2"/>
        <v>-514.8329818621891</v>
      </c>
    </row>
    <row r="19" spans="5:6" ht="12.75">
      <c r="E19"/>
      <c r="F19"/>
    </row>
    <row r="20" spans="5:6" ht="12.75">
      <c r="E20"/>
      <c r="F20"/>
    </row>
    <row r="21" spans="5:6" ht="12.75">
      <c r="E21"/>
      <c r="F21"/>
    </row>
    <row r="22" spans="5:6" ht="12.75">
      <c r="E22"/>
      <c r="F22"/>
    </row>
    <row r="23" spans="5:6" ht="12.75">
      <c r="E23"/>
      <c r="F23"/>
    </row>
    <row r="24" spans="5:6" ht="12.75">
      <c r="E24"/>
      <c r="F24"/>
    </row>
    <row r="25" ht="12.75"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</sheetData>
  <sheetProtection/>
  <printOptions/>
  <pageMargins left="0.75" right="0.75" top="1" bottom="1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30" zoomScaleNormal="130" zoomScalePageLayoutView="0" workbookViewId="0" topLeftCell="A1">
      <selection activeCell="O22" sqref="O22"/>
    </sheetView>
  </sheetViews>
  <sheetFormatPr defaultColWidth="8.8515625" defaultRowHeight="12.75"/>
  <cols>
    <col min="1" max="4" width="8.8515625" style="0" customWidth="1"/>
    <col min="5" max="5" width="9.140625" style="5" customWidth="1"/>
  </cols>
  <sheetData>
    <row r="1" spans="2:6" ht="12.75">
      <c r="B1" t="s">
        <v>25</v>
      </c>
      <c r="C1">
        <v>12</v>
      </c>
      <c r="E1" s="5" t="s">
        <v>29</v>
      </c>
      <c r="F1" s="7">
        <f>IRR(D3:D24)</f>
        <v>0.34688132760395685</v>
      </c>
    </row>
    <row r="2" spans="2:6" ht="12.75">
      <c r="B2" s="1" t="s">
        <v>24</v>
      </c>
      <c r="C2" s="1" t="s">
        <v>8</v>
      </c>
      <c r="D2" s="1" t="s">
        <v>27</v>
      </c>
      <c r="E2" s="6" t="s">
        <v>26</v>
      </c>
      <c r="F2" s="1" t="s">
        <v>28</v>
      </c>
    </row>
    <row r="3" spans="1:6" ht="12.75">
      <c r="A3">
        <v>0</v>
      </c>
      <c r="B3">
        <v>-800</v>
      </c>
      <c r="D3">
        <f>B3</f>
        <v>-800</v>
      </c>
      <c r="E3" s="5">
        <f>D3</f>
        <v>-800</v>
      </c>
      <c r="F3" s="3">
        <f>E3</f>
        <v>-800</v>
      </c>
    </row>
    <row r="4" spans="1:6" ht="12.75">
      <c r="A4">
        <f aca="true" t="shared" si="0" ref="A4:A18">A3+1</f>
        <v>1</v>
      </c>
      <c r="C4">
        <v>0</v>
      </c>
      <c r="D4">
        <v>0</v>
      </c>
      <c r="E4" s="5">
        <v>0</v>
      </c>
      <c r="F4" s="3">
        <f aca="true" t="shared" si="1" ref="F4:F18">E4+F3</f>
        <v>-800</v>
      </c>
    </row>
    <row r="5" spans="1:8" ht="12.75">
      <c r="A5">
        <f t="shared" si="0"/>
        <v>2</v>
      </c>
      <c r="C5">
        <v>0</v>
      </c>
      <c r="D5">
        <v>0</v>
      </c>
      <c r="E5" s="5">
        <v>0</v>
      </c>
      <c r="F5" s="3">
        <f t="shared" si="1"/>
        <v>-800</v>
      </c>
      <c r="H5" s="7">
        <f>IRR(D3:D18)</f>
        <v>0.34688132760395685</v>
      </c>
    </row>
    <row r="6" spans="1:6" ht="12.75">
      <c r="A6">
        <f t="shared" si="0"/>
        <v>3</v>
      </c>
      <c r="C6">
        <v>0</v>
      </c>
      <c r="D6">
        <v>0</v>
      </c>
      <c r="E6" s="5">
        <v>0</v>
      </c>
      <c r="F6" s="3">
        <f t="shared" si="1"/>
        <v>-800</v>
      </c>
    </row>
    <row r="7" spans="1:6" ht="12.75">
      <c r="A7">
        <f t="shared" si="0"/>
        <v>4</v>
      </c>
      <c r="C7">
        <v>0</v>
      </c>
      <c r="D7">
        <v>0</v>
      </c>
      <c r="E7" s="5">
        <v>0</v>
      </c>
      <c r="F7" s="3">
        <f t="shared" si="1"/>
        <v>-800</v>
      </c>
    </row>
    <row r="8" spans="1:6" ht="12.75">
      <c r="A8">
        <f t="shared" si="0"/>
        <v>5</v>
      </c>
      <c r="C8">
        <v>0</v>
      </c>
      <c r="D8">
        <v>0</v>
      </c>
      <c r="E8" s="5">
        <v>0</v>
      </c>
      <c r="F8" s="3">
        <f t="shared" si="1"/>
        <v>-800</v>
      </c>
    </row>
    <row r="9" spans="1:6" ht="12.75">
      <c r="A9">
        <f t="shared" si="0"/>
        <v>6</v>
      </c>
      <c r="C9">
        <f>privado!G11</f>
        <v>1296</v>
      </c>
      <c r="D9">
        <f aca="true" t="shared" si="2" ref="D9:D18">C9</f>
        <v>1296</v>
      </c>
      <c r="E9" s="5">
        <f aca="true" t="shared" si="3" ref="E9:E18">D9/(1+($C$1/100))^A9</f>
        <v>656.5939330458076</v>
      </c>
      <c r="F9" s="3">
        <f t="shared" si="1"/>
        <v>-143.4060669541924</v>
      </c>
    </row>
    <row r="10" spans="1:6" ht="12.75">
      <c r="A10">
        <f t="shared" si="0"/>
        <v>7</v>
      </c>
      <c r="C10">
        <f>privado!G12</f>
        <v>1296</v>
      </c>
      <c r="D10">
        <f t="shared" si="2"/>
        <v>1296</v>
      </c>
      <c r="E10" s="5">
        <f t="shared" si="3"/>
        <v>586.2445830766139</v>
      </c>
      <c r="F10" s="3">
        <f t="shared" si="1"/>
        <v>442.83851612242154</v>
      </c>
    </row>
    <row r="11" spans="1:6" ht="12.75">
      <c r="A11">
        <f t="shared" si="0"/>
        <v>8</v>
      </c>
      <c r="C11">
        <f>privado!G13</f>
        <v>1296</v>
      </c>
      <c r="D11">
        <f t="shared" si="2"/>
        <v>1296</v>
      </c>
      <c r="E11" s="5">
        <f t="shared" si="3"/>
        <v>523.4326634612623</v>
      </c>
      <c r="F11" s="3">
        <f t="shared" si="1"/>
        <v>966.2711795836839</v>
      </c>
    </row>
    <row r="12" spans="1:6" ht="12.75">
      <c r="A12">
        <f t="shared" si="0"/>
        <v>9</v>
      </c>
      <c r="C12">
        <f>privado!G14</f>
        <v>1296</v>
      </c>
      <c r="D12">
        <f t="shared" si="2"/>
        <v>1296</v>
      </c>
      <c r="E12" s="5">
        <f t="shared" si="3"/>
        <v>467.3505923761271</v>
      </c>
      <c r="F12" s="3">
        <f t="shared" si="1"/>
        <v>1433.621771959811</v>
      </c>
    </row>
    <row r="13" spans="1:6" ht="12.75">
      <c r="A13">
        <f t="shared" si="0"/>
        <v>10</v>
      </c>
      <c r="C13">
        <f>privado!G15</f>
        <v>1296</v>
      </c>
      <c r="D13">
        <f t="shared" si="2"/>
        <v>1296</v>
      </c>
      <c r="E13" s="5">
        <f t="shared" si="3"/>
        <v>417.277314621542</v>
      </c>
      <c r="F13" s="3">
        <f t="shared" si="1"/>
        <v>1850.899086581353</v>
      </c>
    </row>
    <row r="14" spans="1:6" ht="12.75">
      <c r="A14">
        <f t="shared" si="0"/>
        <v>11</v>
      </c>
      <c r="C14">
        <f>privado!G16</f>
        <v>1296</v>
      </c>
      <c r="D14">
        <f t="shared" si="2"/>
        <v>1296</v>
      </c>
      <c r="E14" s="5">
        <f t="shared" si="3"/>
        <v>372.569030912091</v>
      </c>
      <c r="F14" s="3">
        <f t="shared" si="1"/>
        <v>2223.468117493444</v>
      </c>
    </row>
    <row r="15" spans="1:6" ht="12.75">
      <c r="A15">
        <f t="shared" si="0"/>
        <v>12</v>
      </c>
      <c r="C15">
        <f>privado!G17</f>
        <v>1296</v>
      </c>
      <c r="D15">
        <f t="shared" si="2"/>
        <v>1296</v>
      </c>
      <c r="E15" s="5">
        <f t="shared" si="3"/>
        <v>332.6509204572242</v>
      </c>
      <c r="F15" s="3">
        <f t="shared" si="1"/>
        <v>2556.119037950668</v>
      </c>
    </row>
    <row r="16" spans="1:6" ht="12.75">
      <c r="A16">
        <f t="shared" si="0"/>
        <v>13</v>
      </c>
      <c r="C16">
        <f>privado!G18</f>
        <v>1296</v>
      </c>
      <c r="D16">
        <f t="shared" si="2"/>
        <v>1296</v>
      </c>
      <c r="E16" s="5">
        <f t="shared" si="3"/>
        <v>297.0097504082358</v>
      </c>
      <c r="F16" s="3">
        <f t="shared" si="1"/>
        <v>2853.128788358904</v>
      </c>
    </row>
    <row r="17" spans="1:6" ht="12.75">
      <c r="A17">
        <f t="shared" si="0"/>
        <v>14</v>
      </c>
      <c r="C17">
        <f>privado!G19</f>
        <v>1296</v>
      </c>
      <c r="D17">
        <f t="shared" si="2"/>
        <v>1296</v>
      </c>
      <c r="E17" s="5">
        <f t="shared" si="3"/>
        <v>265.18727715021055</v>
      </c>
      <c r="F17" s="3">
        <f t="shared" si="1"/>
        <v>3118.316065509114</v>
      </c>
    </row>
    <row r="18" spans="1:6" ht="12.75">
      <c r="A18">
        <f t="shared" si="0"/>
        <v>15</v>
      </c>
      <c r="C18">
        <f>privado!G20</f>
        <v>1296</v>
      </c>
      <c r="D18">
        <f t="shared" si="2"/>
        <v>1296</v>
      </c>
      <c r="E18" s="5">
        <f t="shared" si="3"/>
        <v>236.77435459840228</v>
      </c>
      <c r="F18" s="3">
        <f t="shared" si="1"/>
        <v>3355.0904201075164</v>
      </c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</sheetData>
  <sheetProtection/>
  <printOptions/>
  <pageMargins left="0.75" right="0.75" top="1" bottom="1" header="0.492125985" footer="0.49212598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8.8515625" defaultRowHeight="12.75"/>
  <sheetData/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 PACHECO DA COSTA</dc:creator>
  <cp:keywords/>
  <dc:description/>
  <cp:lastModifiedBy>Microsoft Office User</cp:lastModifiedBy>
  <dcterms:created xsi:type="dcterms:W3CDTF">2000-12-14T22:39:07Z</dcterms:created>
  <dcterms:modified xsi:type="dcterms:W3CDTF">2019-04-22T16:17:34Z</dcterms:modified>
  <cp:category/>
  <cp:version/>
  <cp:contentType/>
  <cp:contentStatus/>
</cp:coreProperties>
</file>