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sil\OneDrive\Documentos\EEL-USP\LOQ 4076 - Termodinâmica Aplicada\Material COVID 19\"/>
    </mc:Choice>
  </mc:AlternateContent>
  <xr:revisionPtr revIDLastSave="0" documentId="13_ncr:1_{DEEA8096-8940-4061-BFFA-A8FF483C5323}" xr6:coauthVersionLast="45" xr6:coauthVersionMax="45" xr10:uidLastSave="{00000000-0000-0000-0000-000000000000}"/>
  <bookViews>
    <workbookView xWindow="30" yWindow="30" windowWidth="20460" windowHeight="11490" xr2:uid="{DD27CD15-C5A7-4A9E-824C-768CCC82017C}"/>
  </bookViews>
  <sheets>
    <sheet name="Planilh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R37" i="1" l="1"/>
  <c r="R36" i="1"/>
  <c r="M5" i="1"/>
  <c r="L5" i="1"/>
  <c r="K5" i="1"/>
  <c r="J5" i="1"/>
  <c r="E16" i="1" l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E10" i="1"/>
  <c r="E12" i="1" s="1"/>
  <c r="E6" i="1"/>
  <c r="E4" i="1"/>
  <c r="I6" i="1" l="1"/>
  <c r="K6" i="1" l="1"/>
  <c r="J6" i="1"/>
  <c r="I7" i="1"/>
  <c r="L6" i="1" l="1"/>
  <c r="M6" i="1" s="1"/>
  <c r="K7" i="1"/>
  <c r="J7" i="1"/>
  <c r="I8" i="1"/>
  <c r="L7" i="1" l="1"/>
  <c r="M7" i="1" s="1"/>
  <c r="K8" i="1"/>
  <c r="J8" i="1"/>
  <c r="I9" i="1"/>
  <c r="L8" i="1" l="1"/>
  <c r="M8" i="1" s="1"/>
  <c r="J9" i="1"/>
  <c r="K9" i="1"/>
  <c r="L9" i="1" s="1"/>
  <c r="M9" i="1" s="1"/>
  <c r="I10" i="1"/>
  <c r="I11" i="1" l="1"/>
  <c r="K10" i="1"/>
  <c r="J10" i="1"/>
  <c r="L10" i="1" l="1"/>
  <c r="M10" i="1" s="1"/>
  <c r="I12" i="1"/>
  <c r="K11" i="1"/>
  <c r="J11" i="1"/>
  <c r="L11" i="1" l="1"/>
  <c r="M11" i="1" s="1"/>
  <c r="I13" i="1"/>
  <c r="K12" i="1"/>
  <c r="J12" i="1"/>
  <c r="L12" i="1" l="1"/>
  <c r="M12" i="1" s="1"/>
  <c r="I14" i="1"/>
  <c r="J13" i="1"/>
  <c r="K13" i="1"/>
  <c r="I15" i="1" l="1"/>
  <c r="K14" i="1"/>
  <c r="J14" i="1"/>
  <c r="L13" i="1"/>
  <c r="M13" i="1" s="1"/>
  <c r="L14" i="1" l="1"/>
  <c r="M14" i="1" s="1"/>
  <c r="I16" i="1"/>
  <c r="K15" i="1"/>
  <c r="J15" i="1"/>
  <c r="L15" i="1" l="1"/>
  <c r="M15" i="1" s="1"/>
  <c r="I17" i="1"/>
  <c r="K16" i="1"/>
  <c r="J16" i="1"/>
  <c r="L16" i="1" l="1"/>
  <c r="M16" i="1" s="1"/>
  <c r="I18" i="1"/>
  <c r="J17" i="1"/>
  <c r="K17" i="1"/>
  <c r="I19" i="1" l="1"/>
  <c r="K18" i="1"/>
  <c r="J18" i="1"/>
  <c r="L17" i="1"/>
  <c r="M17" i="1" s="1"/>
  <c r="L18" i="1" l="1"/>
  <c r="M18" i="1" s="1"/>
  <c r="K19" i="1"/>
  <c r="J19" i="1"/>
  <c r="I20" i="1"/>
  <c r="I21" i="1" l="1"/>
  <c r="K20" i="1"/>
  <c r="L20" i="1" s="1"/>
  <c r="M20" i="1" s="1"/>
  <c r="J20" i="1"/>
  <c r="L19" i="1"/>
  <c r="M19" i="1" s="1"/>
  <c r="I22" i="1" l="1"/>
  <c r="J21" i="1"/>
  <c r="K21" i="1"/>
  <c r="L21" i="1" s="1"/>
  <c r="M21" i="1" s="1"/>
  <c r="I23" i="1" l="1"/>
  <c r="K22" i="1"/>
  <c r="J22" i="1"/>
  <c r="L22" i="1" l="1"/>
  <c r="M22" i="1" s="1"/>
  <c r="I24" i="1"/>
  <c r="K23" i="1"/>
  <c r="J23" i="1"/>
  <c r="L23" i="1" l="1"/>
  <c r="M23" i="1" s="1"/>
  <c r="I25" i="1"/>
  <c r="K24" i="1"/>
  <c r="L24" i="1" s="1"/>
  <c r="M24" i="1" s="1"/>
  <c r="J24" i="1"/>
  <c r="J25" i="1" l="1"/>
  <c r="K25" i="1"/>
  <c r="L25" i="1" s="1"/>
  <c r="M25" i="1" s="1"/>
</calcChain>
</file>

<file path=xl/sharedStrings.xml><?xml version="1.0" encoding="utf-8"?>
<sst xmlns="http://schemas.openxmlformats.org/spreadsheetml/2006/main" count="27" uniqueCount="21">
  <si>
    <t>Benzeno</t>
  </si>
  <si>
    <t xml:space="preserve">A = </t>
  </si>
  <si>
    <t>B =</t>
  </si>
  <si>
    <t>C =</t>
  </si>
  <si>
    <t>log Po</t>
  </si>
  <si>
    <t>T =</t>
  </si>
  <si>
    <t>Tolueno</t>
  </si>
  <si>
    <t>Po B</t>
  </si>
  <si>
    <t>Po T</t>
  </si>
  <si>
    <t>x</t>
  </si>
  <si>
    <t>y</t>
  </si>
  <si>
    <t>P=</t>
  </si>
  <si>
    <t>T</t>
  </si>
  <si>
    <t>x= (P - PoT)/(PoB - PoT)</t>
  </si>
  <si>
    <t>y = x.PoB/P</t>
  </si>
  <si>
    <t>fração de vapor = ab/ac</t>
  </si>
  <si>
    <t>fração de líquido = bc/ac</t>
  </si>
  <si>
    <t>fração de vapor = (0,40-0,32)/(0,52-0,32)=</t>
  </si>
  <si>
    <t>fração de líquido = (0,52-0,4)/(0,52-0,32)=</t>
  </si>
  <si>
    <t>Variação de temperaturas de ebulição:</t>
  </si>
  <si>
    <t>Incremento para tabela: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</si>
</sst>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Diagrama do</a:t>
            </a:r>
            <a:r>
              <a:rPr lang="pt-BR" b="1" baseline="0"/>
              <a:t> equilíbrio Benzeno-Tolueno a 760 mmHg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Planilha1!$I$4</c:f>
              <c:strCache>
                <c:ptCount val="1"/>
                <c:pt idx="0">
                  <c:v>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Planilha1!$L$5:$L$25</c:f>
              <c:numCache>
                <c:formatCode>0.000</c:formatCode>
                <c:ptCount val="21"/>
                <c:pt idx="0">
                  <c:v>0.99987832056252146</c:v>
                </c:pt>
                <c:pt idx="1">
                  <c:v>0.92535198084071646</c:v>
                </c:pt>
                <c:pt idx="2">
                  <c:v>0.85442118505222675</c:v>
                </c:pt>
                <c:pt idx="3">
                  <c:v>0.78686520014653305</c:v>
                </c:pt>
                <c:pt idx="4">
                  <c:v>0.72247857751095734</c:v>
                </c:pt>
                <c:pt idx="5">
                  <c:v>0.66106997943296375</c:v>
                </c:pt>
                <c:pt idx="6">
                  <c:v>0.60246110407090026</c:v>
                </c:pt>
                <c:pt idx="7">
                  <c:v>0.54648569998847107</c:v>
                </c:pt>
                <c:pt idx="8">
                  <c:v>0.49298866217955889</c:v>
                </c:pt>
                <c:pt idx="9">
                  <c:v>0.4418252022908275</c:v>
                </c:pt>
                <c:pt idx="10">
                  <c:v>0.39286008644986409</c:v>
                </c:pt>
                <c:pt idx="11">
                  <c:v>0.3459669347353605</c:v>
                </c:pt>
                <c:pt idx="12">
                  <c:v>0.30102757689048526</c:v>
                </c:pt>
                <c:pt idx="13">
                  <c:v>0.25793145938837575</c:v>
                </c:pt>
                <c:pt idx="14">
                  <c:v>0.2165750994154727</c:v>
                </c:pt>
                <c:pt idx="15">
                  <c:v>0.17686158174971134</c:v>
                </c:pt>
                <c:pt idx="16">
                  <c:v>0.13870009488117269</c:v>
                </c:pt>
                <c:pt idx="17">
                  <c:v>0.10200550305700361</c:v>
                </c:pt>
                <c:pt idx="18">
                  <c:v>6.6697951233918362E-2</c:v>
                </c:pt>
                <c:pt idx="19">
                  <c:v>3.2702500193936862E-2</c:v>
                </c:pt>
                <c:pt idx="20">
                  <c:v>-5.1210674937336014E-5</c:v>
                </c:pt>
              </c:numCache>
            </c:numRef>
          </c:xVal>
          <c:yVal>
            <c:numRef>
              <c:f>Planilha1!$I$5:$I$25</c:f>
              <c:numCache>
                <c:formatCode>0.00</c:formatCode>
                <c:ptCount val="21"/>
                <c:pt idx="0" formatCode="General">
                  <c:v>80.08</c:v>
                </c:pt>
                <c:pt idx="1">
                  <c:v>81.60738863445502</c:v>
                </c:pt>
                <c:pt idx="2">
                  <c:v>83.134777268910042</c:v>
                </c:pt>
                <c:pt idx="3">
                  <c:v>84.662165903365064</c:v>
                </c:pt>
                <c:pt idx="4">
                  <c:v>86.189554537820086</c:v>
                </c:pt>
                <c:pt idx="5">
                  <c:v>87.716943172275109</c:v>
                </c:pt>
                <c:pt idx="6">
                  <c:v>89.244331806730131</c:v>
                </c:pt>
                <c:pt idx="7">
                  <c:v>90.771720441185153</c:v>
                </c:pt>
                <c:pt idx="8">
                  <c:v>92.299109075640175</c:v>
                </c:pt>
                <c:pt idx="9">
                  <c:v>93.826497710095197</c:v>
                </c:pt>
                <c:pt idx="10">
                  <c:v>95.353886344550219</c:v>
                </c:pt>
                <c:pt idx="11">
                  <c:v>96.881274979005241</c:v>
                </c:pt>
                <c:pt idx="12">
                  <c:v>98.408663613460263</c:v>
                </c:pt>
                <c:pt idx="13">
                  <c:v>99.936052247915285</c:v>
                </c:pt>
                <c:pt idx="14">
                  <c:v>101.46344088237031</c:v>
                </c:pt>
                <c:pt idx="15">
                  <c:v>102.99082951682533</c:v>
                </c:pt>
                <c:pt idx="16">
                  <c:v>104.51821815128035</c:v>
                </c:pt>
                <c:pt idx="17">
                  <c:v>106.04560678573537</c:v>
                </c:pt>
                <c:pt idx="18">
                  <c:v>107.5729954201904</c:v>
                </c:pt>
                <c:pt idx="19">
                  <c:v>109.10038405464542</c:v>
                </c:pt>
                <c:pt idx="20">
                  <c:v>110.62777268910044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98-4237-92E0-824515A0976A}"/>
            </c:ext>
          </c:extLst>
        </c:ser>
        <c:ser>
          <c:idx val="1"/>
          <c:order val="1"/>
          <c:tx>
            <c:strRef>
              <c:f>Planilha1!$M$4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Planilha1!$M$5:$M$25</c:f>
              <c:numCache>
                <c:formatCode>0.000</c:formatCode>
                <c:ptCount val="21"/>
                <c:pt idx="0">
                  <c:v>0.99995324558021803</c:v>
                </c:pt>
                <c:pt idx="1">
                  <c:v>0.96977286260628337</c:v>
                </c:pt>
                <c:pt idx="2">
                  <c:v>0.93791019726015745</c:v>
                </c:pt>
                <c:pt idx="3">
                  <c:v>0.90430408224695136</c:v>
                </c:pt>
                <c:pt idx="4">
                  <c:v>0.86889191400984334</c:v>
                </c:pt>
                <c:pt idx="5">
                  <c:v>0.83160964242420754</c:v>
                </c:pt>
                <c:pt idx="6">
                  <c:v>0.79239176092538943</c:v>
                </c:pt>
                <c:pt idx="7">
                  <c:v>0.7511712970721347</c:v>
                </c:pt>
                <c:pt idx="8">
                  <c:v>0.70787980354729274</c:v>
                </c:pt>
                <c:pt idx="9">
                  <c:v>0.66244734959701901</c:v>
                </c:pt>
                <c:pt idx="10">
                  <c:v>0.61480251290928856</c:v>
                </c:pt>
                <c:pt idx="11">
                  <c:v>0.56487237193221884</c:v>
                </c:pt>
                <c:pt idx="12">
                  <c:v>0.51258249863227001</c:v>
                </c:pt>
                <c:pt idx="13">
                  <c:v>0.45785695169206081</c:v>
                </c:pt>
                <c:pt idx="14">
                  <c:v>0.40061827014721346</c:v>
                </c:pt>
                <c:pt idx="15">
                  <c:v>0.34078746746126704</c:v>
                </c:pt>
                <c:pt idx="16">
                  <c:v>0.27828402603739921</c:v>
                </c:pt>
                <c:pt idx="17">
                  <c:v>0.21302589216538165</c:v>
                </c:pt>
                <c:pt idx="18">
                  <c:v>0.14492947140185983</c:v>
                </c:pt>
                <c:pt idx="19">
                  <c:v>7.3909624381792688E-2</c:v>
                </c:pt>
                <c:pt idx="20">
                  <c:v>-1.2033694139353822E-4</c:v>
                </c:pt>
              </c:numCache>
            </c:numRef>
          </c:xVal>
          <c:yVal>
            <c:numRef>
              <c:f>Planilha1!$I$5:$I$25</c:f>
              <c:numCache>
                <c:formatCode>0.00</c:formatCode>
                <c:ptCount val="21"/>
                <c:pt idx="0" formatCode="General">
                  <c:v>80.08</c:v>
                </c:pt>
                <c:pt idx="1">
                  <c:v>81.60738863445502</c:v>
                </c:pt>
                <c:pt idx="2">
                  <c:v>83.134777268910042</c:v>
                </c:pt>
                <c:pt idx="3">
                  <c:v>84.662165903365064</c:v>
                </c:pt>
                <c:pt idx="4">
                  <c:v>86.189554537820086</c:v>
                </c:pt>
                <c:pt idx="5">
                  <c:v>87.716943172275109</c:v>
                </c:pt>
                <c:pt idx="6">
                  <c:v>89.244331806730131</c:v>
                </c:pt>
                <c:pt idx="7">
                  <c:v>90.771720441185153</c:v>
                </c:pt>
                <c:pt idx="8">
                  <c:v>92.299109075640175</c:v>
                </c:pt>
                <c:pt idx="9">
                  <c:v>93.826497710095197</c:v>
                </c:pt>
                <c:pt idx="10">
                  <c:v>95.353886344550219</c:v>
                </c:pt>
                <c:pt idx="11">
                  <c:v>96.881274979005241</c:v>
                </c:pt>
                <c:pt idx="12">
                  <c:v>98.408663613460263</c:v>
                </c:pt>
                <c:pt idx="13">
                  <c:v>99.936052247915285</c:v>
                </c:pt>
                <c:pt idx="14">
                  <c:v>101.46344088237031</c:v>
                </c:pt>
                <c:pt idx="15">
                  <c:v>102.99082951682533</c:v>
                </c:pt>
                <c:pt idx="16">
                  <c:v>104.51821815128035</c:v>
                </c:pt>
                <c:pt idx="17">
                  <c:v>106.04560678573537</c:v>
                </c:pt>
                <c:pt idx="18">
                  <c:v>107.5729954201904</c:v>
                </c:pt>
                <c:pt idx="19">
                  <c:v>109.10038405464542</c:v>
                </c:pt>
                <c:pt idx="20">
                  <c:v>110.62777268910044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98-4237-92E0-824515A09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685592"/>
        <c:axId val="437925536"/>
      </c:scatterChart>
      <c:valAx>
        <c:axId val="42668559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925536"/>
        <c:crosses val="autoZero"/>
        <c:crossBetween val="midCat"/>
        <c:majorUnit val="5.000000000000001E-2"/>
      </c:valAx>
      <c:valAx>
        <c:axId val="43792553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668559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25</xdr:row>
      <xdr:rowOff>114300</xdr:rowOff>
    </xdr:from>
    <xdr:to>
      <xdr:col>11</xdr:col>
      <xdr:colOff>571500</xdr:colOff>
      <xdr:row>47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7D40CBB-4681-492A-87CB-D6515C5290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34</xdr:row>
      <xdr:rowOff>34636</xdr:rowOff>
    </xdr:from>
    <xdr:to>
      <xdr:col>5</xdr:col>
      <xdr:colOff>121228</xdr:colOff>
      <xdr:row>44</xdr:row>
      <xdr:rowOff>147204</xdr:rowOff>
    </xdr:to>
    <xdr:cxnSp macro="">
      <xdr:nvCxnSpPr>
        <xdr:cNvPr id="24" name="Conector reto 23">
          <a:extLst>
            <a:ext uri="{FF2B5EF4-FFF2-40B4-BE49-F238E27FC236}">
              <a16:creationId xmlns:a16="http://schemas.microsoft.com/office/drawing/2014/main" id="{D2C04B1C-C6AD-4BA1-B734-D7C09BFB5494}"/>
            </a:ext>
          </a:extLst>
        </xdr:cNvPr>
        <xdr:cNvCxnSpPr/>
      </xdr:nvCxnSpPr>
      <xdr:spPr>
        <a:xfrm flipH="1" flipV="1">
          <a:off x="3160568" y="6563591"/>
          <a:ext cx="25978" cy="2017568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34</xdr:row>
      <xdr:rowOff>17318</xdr:rowOff>
    </xdr:from>
    <xdr:to>
      <xdr:col>6</xdr:col>
      <xdr:colOff>294409</xdr:colOff>
      <xdr:row>34</xdr:row>
      <xdr:rowOff>25977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12D7A63-456C-43B5-9286-330412A05909}"/>
            </a:ext>
          </a:extLst>
        </xdr:cNvPr>
        <xdr:cNvCxnSpPr/>
      </xdr:nvCxnSpPr>
      <xdr:spPr>
        <a:xfrm flipV="1">
          <a:off x="2615045" y="6546273"/>
          <a:ext cx="1350819" cy="8659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207819</xdr:colOff>
      <xdr:row>34</xdr:row>
      <xdr:rowOff>0</xdr:rowOff>
    </xdr:from>
    <xdr:to>
      <xdr:col>4</xdr:col>
      <xdr:colOff>207819</xdr:colOff>
      <xdr:row>44</xdr:row>
      <xdr:rowOff>155863</xdr:rowOff>
    </xdr:to>
    <xdr:cxnSp macro="">
      <xdr:nvCxnSpPr>
        <xdr:cNvPr id="28" name="Conector reto 27">
          <a:extLst>
            <a:ext uri="{FF2B5EF4-FFF2-40B4-BE49-F238E27FC236}">
              <a16:creationId xmlns:a16="http://schemas.microsoft.com/office/drawing/2014/main" id="{6E45CA93-F5F7-4840-9407-EA15629CA2EE}"/>
            </a:ext>
          </a:extLst>
        </xdr:cNvPr>
        <xdr:cNvCxnSpPr/>
      </xdr:nvCxnSpPr>
      <xdr:spPr>
        <a:xfrm>
          <a:off x="2632364" y="6528955"/>
          <a:ext cx="0" cy="2060863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34</xdr:row>
      <xdr:rowOff>34636</xdr:rowOff>
    </xdr:from>
    <xdr:to>
      <xdr:col>6</xdr:col>
      <xdr:colOff>294409</xdr:colOff>
      <xdr:row>44</xdr:row>
      <xdr:rowOff>121227</xdr:rowOff>
    </xdr:to>
    <xdr:cxnSp macro="">
      <xdr:nvCxnSpPr>
        <xdr:cNvPr id="30" name="Conector reto 29">
          <a:extLst>
            <a:ext uri="{FF2B5EF4-FFF2-40B4-BE49-F238E27FC236}">
              <a16:creationId xmlns:a16="http://schemas.microsoft.com/office/drawing/2014/main" id="{8784D4E2-3AB0-4883-BD8E-6D3D776D7600}"/>
            </a:ext>
          </a:extLst>
        </xdr:cNvPr>
        <xdr:cNvCxnSpPr/>
      </xdr:nvCxnSpPr>
      <xdr:spPr>
        <a:xfrm>
          <a:off x="3957205" y="6563591"/>
          <a:ext cx="8659" cy="1991591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597478</xdr:colOff>
      <xdr:row>36</xdr:row>
      <xdr:rowOff>164522</xdr:rowOff>
    </xdr:from>
    <xdr:ext cx="680699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D21CFD24-5AAC-48DE-94F5-D2A66D00B6CE}"/>
            </a:ext>
          </a:extLst>
        </xdr:cNvPr>
        <xdr:cNvSpPr txBox="1"/>
      </xdr:nvSpPr>
      <xdr:spPr>
        <a:xfrm>
          <a:off x="1203614" y="7074477"/>
          <a:ext cx="6806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LÍQUIDO</a:t>
          </a:r>
        </a:p>
      </xdr:txBody>
    </xdr:sp>
    <xdr:clientData/>
  </xdr:oneCellAnchor>
  <xdr:oneCellAnchor>
    <xdr:from>
      <xdr:col>4</xdr:col>
      <xdr:colOff>112569</xdr:colOff>
      <xdr:row>32</xdr:row>
      <xdr:rowOff>138546</xdr:rowOff>
    </xdr:from>
    <xdr:ext cx="1577355" cy="311496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95BFC604-6FBD-40FA-BE0C-E1D0021676DE}"/>
            </a:ext>
          </a:extLst>
        </xdr:cNvPr>
        <xdr:cNvSpPr txBox="1"/>
      </xdr:nvSpPr>
      <xdr:spPr>
        <a:xfrm>
          <a:off x="2537114" y="6286501"/>
          <a:ext cx="157735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/>
            <a:t>a           b                 c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0.65854</cdr:x>
      <cdr:y>0.29034</cdr:y>
    </cdr:from>
    <cdr:to>
      <cdr:x>0.78825</cdr:x>
      <cdr:y>0.50655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2E3598EA-9004-448D-BB54-A9B6719BB5C8}"/>
            </a:ext>
          </a:extLst>
        </cdr:cNvPr>
        <cdr:cNvSpPr txBox="1"/>
      </cdr:nvSpPr>
      <cdr:spPr>
        <a:xfrm xmlns:a="http://schemas.openxmlformats.org/drawingml/2006/main">
          <a:off x="4642572" y="12278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VAPOR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701E-00ED-4479-9787-3A6C8E995120}">
  <dimension ref="A2:R37"/>
  <sheetViews>
    <sheetView tabSelected="1" zoomScale="110" zoomScaleNormal="110" workbookViewId="0">
      <selection activeCell="I50" sqref="I50"/>
    </sheetView>
  </sheetViews>
  <sheetFormatPr defaultRowHeight="15" x14ac:dyDescent="0.25"/>
  <cols>
    <col min="5" max="5" width="9.5703125" bestFit="1" customWidth="1"/>
  </cols>
  <sheetData>
    <row r="2" spans="1:14" x14ac:dyDescent="0.25">
      <c r="A2" t="s">
        <v>0</v>
      </c>
      <c r="I2" s="1" t="s">
        <v>11</v>
      </c>
      <c r="J2">
        <v>760</v>
      </c>
    </row>
    <row r="4" spans="1:14" ht="15.75" x14ac:dyDescent="0.25">
      <c r="A4" s="1" t="s">
        <v>1</v>
      </c>
      <c r="B4" s="2">
        <v>6.9059499999999998</v>
      </c>
      <c r="D4" t="s">
        <v>4</v>
      </c>
      <c r="E4">
        <f>LOG10(760)</f>
        <v>2.8808135922807914</v>
      </c>
      <c r="I4" t="s">
        <v>12</v>
      </c>
      <c r="J4" t="s">
        <v>7</v>
      </c>
      <c r="K4" t="s">
        <v>8</v>
      </c>
      <c r="L4" t="s">
        <v>9</v>
      </c>
      <c r="M4" t="s">
        <v>10</v>
      </c>
      <c r="N4" t="s">
        <v>12</v>
      </c>
    </row>
    <row r="5" spans="1:14" ht="15.75" x14ac:dyDescent="0.25">
      <c r="A5" s="1" t="s">
        <v>2</v>
      </c>
      <c r="B5" s="2">
        <v>1211.0329999999999</v>
      </c>
      <c r="I5">
        <v>80.08</v>
      </c>
      <c r="J5">
        <f>10^($B$4-($B$5/($B$6+I5)))</f>
        <v>760.05694994308647</v>
      </c>
      <c r="K5">
        <f>10^(($B$10-$B$11/($B$12+I5)))</f>
        <v>292.02435325640272</v>
      </c>
      <c r="L5" s="3">
        <f>($J$2-K5)/(J5-K5)</f>
        <v>0.99987832056252146</v>
      </c>
      <c r="M5" s="3">
        <f>L5*J5/$J$2</f>
        <v>0.99995324558021803</v>
      </c>
      <c r="N5">
        <v>80.08</v>
      </c>
    </row>
    <row r="6" spans="1:14" ht="15.75" x14ac:dyDescent="0.25">
      <c r="A6" s="1" t="s">
        <v>3</v>
      </c>
      <c r="B6" s="2">
        <v>220.79</v>
      </c>
      <c r="D6" s="1" t="s">
        <v>5</v>
      </c>
      <c r="E6" s="4">
        <f>-B6-B5/(E4-B4)</f>
        <v>80.077567538218176</v>
      </c>
      <c r="I6" s="4">
        <f>I5+$E$16</f>
        <v>81.60738863445502</v>
      </c>
      <c r="J6">
        <f t="shared" ref="J6:J25" si="0">10^($B$4-($B$5/($B$6+I6)))</f>
        <v>796.48327430083282</v>
      </c>
      <c r="K6">
        <f t="shared" ref="K6:K25" si="1">10^(($B$10-$B$11/($B$12+I6)))</f>
        <v>307.74593455997513</v>
      </c>
      <c r="L6" s="3">
        <f>($J$2-K6)/(J6-K6)</f>
        <v>0.92535198084071646</v>
      </c>
      <c r="M6" s="3">
        <f t="shared" ref="M6:M25" si="2">L6*J6/$J$2</f>
        <v>0.96977286260628337</v>
      </c>
      <c r="N6" s="4">
        <f>N5+$E$16</f>
        <v>81.60738863445502</v>
      </c>
    </row>
    <row r="7" spans="1:14" x14ac:dyDescent="0.25">
      <c r="I7" s="4">
        <f t="shared" ref="I7:I25" si="3">I6+$E$16</f>
        <v>83.134777268910042</v>
      </c>
      <c r="J7">
        <f t="shared" si="0"/>
        <v>834.26272942208107</v>
      </c>
      <c r="K7">
        <f t="shared" si="1"/>
        <v>324.14228745583074</v>
      </c>
      <c r="L7" s="3">
        <f t="shared" ref="L7:L25" si="4">($J$2-K7)/(J7-K7)</f>
        <v>0.85442118505222675</v>
      </c>
      <c r="M7" s="3">
        <f t="shared" si="2"/>
        <v>0.93791019726015745</v>
      </c>
      <c r="N7" s="4">
        <f t="shared" ref="N7:N25" si="5">N6+$E$16</f>
        <v>83.134777268910042</v>
      </c>
    </row>
    <row r="8" spans="1:14" x14ac:dyDescent="0.25">
      <c r="A8" s="1" t="s">
        <v>6</v>
      </c>
      <c r="I8" s="4">
        <f t="shared" si="3"/>
        <v>84.662165903365064</v>
      </c>
      <c r="J8">
        <f t="shared" si="0"/>
        <v>873.42927655168478</v>
      </c>
      <c r="K8">
        <f t="shared" si="1"/>
        <v>341.23426837062328</v>
      </c>
      <c r="L8" s="3">
        <f t="shared" si="4"/>
        <v>0.78686520014653305</v>
      </c>
      <c r="M8" s="3">
        <f t="shared" si="2"/>
        <v>0.90430408224695136</v>
      </c>
      <c r="N8" s="4">
        <f t="shared" si="5"/>
        <v>84.662165903365064</v>
      </c>
    </row>
    <row r="9" spans="1:14" x14ac:dyDescent="0.25">
      <c r="I9" s="4">
        <f t="shared" si="3"/>
        <v>86.189554537820086</v>
      </c>
      <c r="J9">
        <f t="shared" si="0"/>
        <v>914.01721130958481</v>
      </c>
      <c r="K9">
        <f t="shared" si="1"/>
        <v>359.04307659871995</v>
      </c>
      <c r="L9" s="3">
        <f t="shared" si="4"/>
        <v>0.72247857751095734</v>
      </c>
      <c r="M9" s="3">
        <f t="shared" si="2"/>
        <v>0.86889191400984334</v>
      </c>
      <c r="N9" s="4">
        <f t="shared" si="5"/>
        <v>86.189554537820086</v>
      </c>
    </row>
    <row r="10" spans="1:14" ht="15.75" x14ac:dyDescent="0.25">
      <c r="A10" s="1" t="s">
        <v>1</v>
      </c>
      <c r="B10" s="2">
        <v>6.9546400000000004</v>
      </c>
      <c r="D10" t="s">
        <v>4</v>
      </c>
      <c r="E10">
        <f>LOG10(760)</f>
        <v>2.8808135922807914</v>
      </c>
      <c r="I10" s="4">
        <f t="shared" si="3"/>
        <v>87.716943172275109</v>
      </c>
      <c r="J10">
        <f t="shared" si="0"/>
        <v>956.06115525699579</v>
      </c>
      <c r="K10">
        <f t="shared" si="1"/>
        <v>377.59025164986821</v>
      </c>
      <c r="L10" s="3">
        <f t="shared" si="4"/>
        <v>0.66106997943296375</v>
      </c>
      <c r="M10" s="3">
        <f t="shared" si="2"/>
        <v>0.83160964242420754</v>
      </c>
      <c r="N10" s="4">
        <f t="shared" si="5"/>
        <v>87.716943172275109</v>
      </c>
    </row>
    <row r="11" spans="1:14" ht="15.75" x14ac:dyDescent="0.25">
      <c r="A11" s="1" t="s">
        <v>2</v>
      </c>
      <c r="B11" s="2">
        <v>1344.8</v>
      </c>
      <c r="I11" s="4">
        <f t="shared" si="3"/>
        <v>89.244331806730131</v>
      </c>
      <c r="J11">
        <f t="shared" si="0"/>
        <v>999.59604733656681</v>
      </c>
      <c r="K11">
        <f t="shared" si="1"/>
        <v>396.89767042278089</v>
      </c>
      <c r="L11" s="3">
        <f t="shared" si="4"/>
        <v>0.60246110407090026</v>
      </c>
      <c r="M11" s="3">
        <f t="shared" si="2"/>
        <v>0.79239176092538943</v>
      </c>
      <c r="N11" s="4">
        <f t="shared" si="5"/>
        <v>89.244331806730131</v>
      </c>
    </row>
    <row r="12" spans="1:14" ht="15.75" x14ac:dyDescent="0.25">
      <c r="A12" s="1" t="s">
        <v>3</v>
      </c>
      <c r="B12" s="2">
        <v>219.482</v>
      </c>
      <c r="D12" s="1" t="s">
        <v>5</v>
      </c>
      <c r="E12" s="4">
        <f>-B12-B11/(E10-B10)</f>
        <v>110.62534022731856</v>
      </c>
      <c r="I12" s="4">
        <f t="shared" si="3"/>
        <v>90.771720441185153</v>
      </c>
      <c r="J12">
        <f t="shared" si="0"/>
        <v>1044.6571351946925</v>
      </c>
      <c r="K12">
        <f t="shared" si="1"/>
        <v>416.98754420835297</v>
      </c>
      <c r="L12" s="3">
        <f t="shared" si="4"/>
        <v>0.54648569998847107</v>
      </c>
      <c r="M12" s="3">
        <f t="shared" si="2"/>
        <v>0.7511712970721347</v>
      </c>
      <c r="N12" s="4">
        <f t="shared" si="5"/>
        <v>90.771720441185153</v>
      </c>
    </row>
    <row r="13" spans="1:14" x14ac:dyDescent="0.25">
      <c r="I13" s="4">
        <f t="shared" si="3"/>
        <v>92.299109075640175</v>
      </c>
      <c r="J13">
        <f t="shared" si="0"/>
        <v>1091.2799663940211</v>
      </c>
      <c r="K13">
        <f t="shared" si="1"/>
        <v>437.8824155263431</v>
      </c>
      <c r="L13" s="3">
        <f t="shared" si="4"/>
        <v>0.49298866217955889</v>
      </c>
      <c r="M13" s="3">
        <f t="shared" si="2"/>
        <v>0.70787980354729274</v>
      </c>
      <c r="N13" s="4">
        <f t="shared" si="5"/>
        <v>92.299109075640175</v>
      </c>
    </row>
    <row r="14" spans="1:14" x14ac:dyDescent="0.25">
      <c r="I14" s="4">
        <f t="shared" si="3"/>
        <v>93.826497710095197</v>
      </c>
      <c r="J14">
        <f t="shared" si="0"/>
        <v>1139.5003795241548</v>
      </c>
      <c r="K14">
        <f t="shared" si="1"/>
        <v>459.60515479943149</v>
      </c>
      <c r="L14" s="3">
        <f t="shared" si="4"/>
        <v>0.4418252022908275</v>
      </c>
      <c r="M14" s="3">
        <f t="shared" si="2"/>
        <v>0.66244734959701901</v>
      </c>
      <c r="N14" s="4">
        <f t="shared" si="5"/>
        <v>93.826497710095197</v>
      </c>
    </row>
    <row r="15" spans="1:14" x14ac:dyDescent="0.25">
      <c r="A15" s="5" t="s">
        <v>19</v>
      </c>
      <c r="E15" s="4">
        <f>E12-E6</f>
        <v>30.547772689100384</v>
      </c>
      <c r="I15" s="4">
        <f t="shared" si="3"/>
        <v>95.353886344550219</v>
      </c>
      <c r="J15">
        <f t="shared" si="0"/>
        <v>1189.3544952184616</v>
      </c>
      <c r="K15">
        <f t="shared" si="1"/>
        <v>482.17895686867286</v>
      </c>
      <c r="L15" s="3">
        <f t="shared" si="4"/>
        <v>0.39286008644986409</v>
      </c>
      <c r="M15" s="3">
        <f t="shared" si="2"/>
        <v>0.61480251290928856</v>
      </c>
      <c r="N15" s="4">
        <f t="shared" si="5"/>
        <v>95.353886344550219</v>
      </c>
    </row>
    <row r="16" spans="1:14" x14ac:dyDescent="0.25">
      <c r="A16" s="5" t="s">
        <v>20</v>
      </c>
      <c r="E16">
        <f>E15/20</f>
        <v>1.5273886344550192</v>
      </c>
      <c r="I16" s="4">
        <f t="shared" si="3"/>
        <v>96.881274979005241</v>
      </c>
      <c r="J16">
        <f t="shared" si="0"/>
        <v>1240.8787070847445</v>
      </c>
      <c r="K16">
        <f t="shared" si="1"/>
        <v>505.62733735442674</v>
      </c>
      <c r="L16" s="3">
        <f t="shared" si="4"/>
        <v>0.3459669347353605</v>
      </c>
      <c r="M16" s="3">
        <f t="shared" si="2"/>
        <v>0.56487237193221884</v>
      </c>
      <c r="N16" s="4">
        <f t="shared" si="5"/>
        <v>96.881274979005241</v>
      </c>
    </row>
    <row r="17" spans="1:14" x14ac:dyDescent="0.25">
      <c r="I17" s="4">
        <f t="shared" si="3"/>
        <v>98.408663613460263</v>
      </c>
      <c r="J17">
        <f t="shared" si="0"/>
        <v>1294.1096725575055</v>
      </c>
      <c r="K17">
        <f t="shared" si="1"/>
        <v>529.9741288669336</v>
      </c>
      <c r="L17" s="3">
        <f t="shared" si="4"/>
        <v>0.30102757689048526</v>
      </c>
      <c r="M17" s="3">
        <f t="shared" si="2"/>
        <v>0.51258249863227001</v>
      </c>
      <c r="N17" s="4">
        <f t="shared" si="5"/>
        <v>98.408663613460263</v>
      </c>
    </row>
    <row r="18" spans="1:14" x14ac:dyDescent="0.25">
      <c r="I18" s="4">
        <f t="shared" si="3"/>
        <v>99.936052247915285</v>
      </c>
      <c r="J18">
        <f t="shared" si="0"/>
        <v>1349.0843036793528</v>
      </c>
      <c r="K18">
        <f t="shared" si="1"/>
        <v>555.24347707077493</v>
      </c>
      <c r="L18" s="3">
        <f t="shared" si="4"/>
        <v>0.25793145938837575</v>
      </c>
      <c r="M18" s="3">
        <f t="shared" si="2"/>
        <v>0.45785695169206081</v>
      </c>
      <c r="N18" s="4">
        <f t="shared" si="5"/>
        <v>99.936052247915285</v>
      </c>
    </row>
    <row r="19" spans="1:14" x14ac:dyDescent="0.25">
      <c r="A19" t="s">
        <v>13</v>
      </c>
      <c r="I19" s="4">
        <f t="shared" si="3"/>
        <v>101.46344088237031</v>
      </c>
      <c r="J19">
        <f t="shared" si="0"/>
        <v>1405.8397578190381</v>
      </c>
      <c r="K19">
        <f t="shared" si="1"/>
        <v>581.45983660748925</v>
      </c>
      <c r="L19" s="3">
        <f t="shared" si="4"/>
        <v>0.2165750994154727</v>
      </c>
      <c r="M19" s="3">
        <f t="shared" si="2"/>
        <v>0.40061827014721346</v>
      </c>
      <c r="N19" s="4">
        <f t="shared" si="5"/>
        <v>101.46344088237031</v>
      </c>
    </row>
    <row r="20" spans="1:14" x14ac:dyDescent="0.25">
      <c r="A20" t="s">
        <v>14</v>
      </c>
      <c r="I20" s="4">
        <f>I19+$E$16</f>
        <v>102.99082951682533</v>
      </c>
      <c r="J20">
        <f t="shared" si="0"/>
        <v>1464.4134283334017</v>
      </c>
      <c r="K20">
        <f t="shared" si="1"/>
        <v>608.6479668807043</v>
      </c>
      <c r="L20" s="3">
        <f t="shared" si="4"/>
        <v>0.17686158174971134</v>
      </c>
      <c r="M20" s="3">
        <f t="shared" si="2"/>
        <v>0.34078746746126704</v>
      </c>
      <c r="N20" s="4">
        <f>N19+$E$16</f>
        <v>102.99082951682533</v>
      </c>
    </row>
    <row r="21" spans="1:14" x14ac:dyDescent="0.25">
      <c r="I21" s="4">
        <f t="shared" si="3"/>
        <v>104.51821815128035</v>
      </c>
      <c r="J21">
        <f t="shared" si="0"/>
        <v>1524.842935180516</v>
      </c>
      <c r="K21">
        <f t="shared" si="1"/>
        <v>636.83292770815228</v>
      </c>
      <c r="L21" s="3">
        <f t="shared" si="4"/>
        <v>0.13870009488117269</v>
      </c>
      <c r="M21" s="3">
        <f t="shared" si="2"/>
        <v>0.27828402603739921</v>
      </c>
      <c r="N21" s="4">
        <f t="shared" si="5"/>
        <v>104.51821815128035</v>
      </c>
    </row>
    <row r="22" spans="1:14" x14ac:dyDescent="0.25">
      <c r="I22" s="4">
        <f t="shared" si="3"/>
        <v>106.04560678573537</v>
      </c>
      <c r="J22">
        <f t="shared" si="0"/>
        <v>1587.166115491003</v>
      </c>
      <c r="K22">
        <f t="shared" si="1"/>
        <v>666.04007484499834</v>
      </c>
      <c r="L22" s="3">
        <f t="shared" si="4"/>
        <v>0.10200550305700361</v>
      </c>
      <c r="M22" s="3">
        <f t="shared" si="2"/>
        <v>0.21302589216538165</v>
      </c>
      <c r="N22" s="4">
        <f t="shared" si="5"/>
        <v>106.04560678573537</v>
      </c>
    </row>
    <row r="23" spans="1:14" x14ac:dyDescent="0.25">
      <c r="I23" s="4">
        <f t="shared" si="3"/>
        <v>107.5729954201904</v>
      </c>
      <c r="J23">
        <f t="shared" si="0"/>
        <v>1651.4210141045528</v>
      </c>
      <c r="K23">
        <f t="shared" si="1"/>
        <v>696.29505538293608</v>
      </c>
      <c r="L23" s="3">
        <f t="shared" si="4"/>
        <v>6.6697951233918362E-2</v>
      </c>
      <c r="M23" s="3">
        <f t="shared" si="2"/>
        <v>0.14492947140185983</v>
      </c>
      <c r="N23" s="4">
        <f t="shared" si="5"/>
        <v>107.5729954201904</v>
      </c>
    </row>
    <row r="24" spans="1:14" x14ac:dyDescent="0.25">
      <c r="I24" s="4">
        <f t="shared" si="3"/>
        <v>109.10038405464542</v>
      </c>
      <c r="J24">
        <f t="shared" si="0"/>
        <v>1717.6458740783607</v>
      </c>
      <c r="K24">
        <f t="shared" si="1"/>
        <v>727.62380302952363</v>
      </c>
      <c r="L24" s="3">
        <f t="shared" si="4"/>
        <v>3.2702500193936862E-2</v>
      </c>
      <c r="M24" s="3">
        <f t="shared" si="2"/>
        <v>7.3909624381792688E-2</v>
      </c>
      <c r="N24" s="4">
        <f t="shared" si="5"/>
        <v>109.10038405464542</v>
      </c>
    </row>
    <row r="25" spans="1:14" x14ac:dyDescent="0.25">
      <c r="I25" s="4">
        <f t="shared" si="3"/>
        <v>110.62777268910044</v>
      </c>
      <c r="J25">
        <f t="shared" si="0"/>
        <v>1785.8791271741554</v>
      </c>
      <c r="K25">
        <f t="shared" si="1"/>
        <v>760.05253327224239</v>
      </c>
      <c r="L25" s="3">
        <f t="shared" si="4"/>
        <v>-5.1210674937336014E-5</v>
      </c>
      <c r="M25" s="3">
        <f t="shared" si="2"/>
        <v>-1.2033694139353822E-4</v>
      </c>
      <c r="N25" s="4">
        <f t="shared" si="5"/>
        <v>110.62777268910044</v>
      </c>
    </row>
    <row r="33" spans="14:18" x14ac:dyDescent="0.25">
      <c r="N33" t="s">
        <v>15</v>
      </c>
    </row>
    <row r="34" spans="14:18" x14ac:dyDescent="0.25">
      <c r="N34" t="s">
        <v>16</v>
      </c>
    </row>
    <row r="36" spans="14:18" x14ac:dyDescent="0.25">
      <c r="N36" t="s">
        <v>17</v>
      </c>
      <c r="R36">
        <f>(0.4-0.32)/(0.52-0.32)</f>
        <v>0.40000000000000008</v>
      </c>
    </row>
    <row r="37" spans="14:18" x14ac:dyDescent="0.25">
      <c r="N37" t="s">
        <v>18</v>
      </c>
      <c r="R37">
        <f>(0.52-0.4)/(0.52-0.32)</f>
        <v>0.6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Silva</dc:creator>
  <cp:lastModifiedBy>Antonio Carlos Silva</cp:lastModifiedBy>
  <dcterms:created xsi:type="dcterms:W3CDTF">2020-07-06T16:32:08Z</dcterms:created>
  <dcterms:modified xsi:type="dcterms:W3CDTF">2020-07-07T19:23:35Z</dcterms:modified>
</cp:coreProperties>
</file>