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solução Provinha 1" sheetId="1" r:id="rId1"/>
  </sheets>
  <calcPr calcId="144525"/>
</workbook>
</file>

<file path=xl/calcChain.xml><?xml version="1.0" encoding="utf-8"?>
<calcChain xmlns="http://schemas.openxmlformats.org/spreadsheetml/2006/main">
  <c r="E36" i="1" l="1"/>
  <c r="E35" i="1"/>
  <c r="E34" i="1"/>
  <c r="E32" i="1"/>
  <c r="E29" i="1"/>
  <c r="E28" i="1"/>
  <c r="E27" i="1"/>
  <c r="E26" i="1"/>
  <c r="E25" i="1"/>
  <c r="E24" i="1"/>
  <c r="E20" i="1"/>
  <c r="E19" i="1"/>
  <c r="E21" i="1" s="1"/>
  <c r="E13" i="1"/>
  <c r="E12" i="1"/>
  <c r="E11" i="1"/>
  <c r="E10" i="1"/>
  <c r="E9" i="1"/>
  <c r="E8" i="1"/>
  <c r="B18" i="1"/>
  <c r="B17" i="1"/>
  <c r="B16" i="1"/>
  <c r="B15" i="1"/>
  <c r="B11" i="1" l="1"/>
  <c r="B9" i="1"/>
  <c r="B4" i="1"/>
</calcChain>
</file>

<file path=xl/sharedStrings.xml><?xml version="1.0" encoding="utf-8"?>
<sst xmlns="http://schemas.openxmlformats.org/spreadsheetml/2006/main" count="52" uniqueCount="42">
  <si>
    <t>DRE</t>
  </si>
  <si>
    <t>Receita Líquida de Vendas</t>
  </si>
  <si>
    <t>(-) Custo das mercadorias vendidas</t>
  </si>
  <si>
    <t>(=) Resultado Bruto</t>
  </si>
  <si>
    <t>(-) Despesas Operacionais</t>
  </si>
  <si>
    <t>(+) Receitas Financeiras</t>
  </si>
  <si>
    <t>(-) Resultado Equiv. Patrimonial (REP negativa)</t>
  </si>
  <si>
    <t>(-) Despesas Financeiras</t>
  </si>
  <si>
    <t>(=) Resultado Antes IR/CSLL</t>
  </si>
  <si>
    <t>(-) Provisão IR/CSLL</t>
  </si>
  <si>
    <t>(=) Resultado Líquido</t>
  </si>
  <si>
    <t>R$</t>
  </si>
  <si>
    <t>Cálculo Alíquota IR/CSLL</t>
  </si>
  <si>
    <t>Provisão IR/CSLL (1)</t>
  </si>
  <si>
    <t>Resultado antes IR/CSLL (2)</t>
  </si>
  <si>
    <t>Resultado de Equivalência Patrimonial (3)</t>
  </si>
  <si>
    <t>Alíquota IR/CSLL (1/(2-3))</t>
  </si>
  <si>
    <t>DRE Ajustada</t>
  </si>
  <si>
    <t>(=) Resultado Operacional Antes IR/CSLL</t>
  </si>
  <si>
    <t>(=) Resultado Operacional Após Impostos (NOPAT)</t>
  </si>
  <si>
    <t>(-) Despesa Financeira</t>
  </si>
  <si>
    <t>(+) Benefício Fiscal</t>
  </si>
  <si>
    <t>Informações Adicionais</t>
  </si>
  <si>
    <t>Investimento em capital fixo e giro</t>
  </si>
  <si>
    <t>Participação capital de terceiros</t>
  </si>
  <si>
    <t>Participação capital próprio</t>
  </si>
  <si>
    <t>Capital de terceiros</t>
  </si>
  <si>
    <t>Capital próprio</t>
  </si>
  <si>
    <t>Custo de capital de terceiros (líquido)</t>
  </si>
  <si>
    <t>Custo de capital próprio</t>
  </si>
  <si>
    <t>WACC</t>
  </si>
  <si>
    <t>ROI</t>
  </si>
  <si>
    <t>Giro dos Investimentos</t>
  </si>
  <si>
    <t>Margem operacional (Nopat)</t>
  </si>
  <si>
    <t>ROE</t>
  </si>
  <si>
    <t>GAF</t>
  </si>
  <si>
    <t>[ROI - WACC] * Investimento</t>
  </si>
  <si>
    <t>MVA</t>
  </si>
  <si>
    <t>EVA/WACC (Goodwill)</t>
  </si>
  <si>
    <t>Investimento</t>
  </si>
  <si>
    <t>Valor da empresa</t>
  </si>
  <si>
    <t xml:space="preserve">EVA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</si>
</sst>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0"/>
    <numFmt numFmtId="166" formatCode="#,##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4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10" fontId="2" fillId="0" borderId="6" xfId="1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6" xfId="0" applyNumberFormat="1" applyFont="1" applyBorder="1" applyAlignment="1">
      <alignment horizontal="center"/>
    </xf>
    <xf numFmtId="4" fontId="2" fillId="0" borderId="0" xfId="0" applyNumberFormat="1" applyFont="1"/>
    <xf numFmtId="164" fontId="2" fillId="0" borderId="0" xfId="1" applyNumberFormat="1" applyFont="1"/>
    <xf numFmtId="164" fontId="2" fillId="0" borderId="4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activeCell="C13" sqref="C13"/>
    </sheetView>
  </sheetViews>
  <sheetFormatPr defaultRowHeight="15.75" x14ac:dyDescent="0.25"/>
  <cols>
    <col min="1" max="1" width="50.7109375" style="2" customWidth="1"/>
    <col min="2" max="2" width="30" style="1" customWidth="1"/>
    <col min="3" max="3" width="9.140625" style="2"/>
    <col min="4" max="4" width="51" style="2" customWidth="1"/>
    <col min="5" max="5" width="20.7109375" style="1" customWidth="1"/>
    <col min="6" max="6" width="13.140625" style="2" bestFit="1" customWidth="1"/>
    <col min="7" max="16384" width="9.140625" style="2"/>
  </cols>
  <sheetData>
    <row r="1" spans="1:5" x14ac:dyDescent="0.25">
      <c r="A1" s="3" t="s">
        <v>0</v>
      </c>
      <c r="B1" s="4" t="s">
        <v>11</v>
      </c>
      <c r="D1" s="3" t="s">
        <v>17</v>
      </c>
      <c r="E1" s="4" t="s">
        <v>11</v>
      </c>
    </row>
    <row r="2" spans="1:5" x14ac:dyDescent="0.25">
      <c r="A2" s="5" t="s">
        <v>1</v>
      </c>
      <c r="B2" s="6">
        <v>1350000</v>
      </c>
      <c r="D2" s="5" t="s">
        <v>1</v>
      </c>
      <c r="E2" s="6">
        <v>1350000</v>
      </c>
    </row>
    <row r="3" spans="1:5" x14ac:dyDescent="0.25">
      <c r="A3" s="5" t="s">
        <v>2</v>
      </c>
      <c r="B3" s="6">
        <v>890000</v>
      </c>
      <c r="D3" s="5" t="s">
        <v>2</v>
      </c>
      <c r="E3" s="6">
        <v>890000</v>
      </c>
    </row>
    <row r="4" spans="1:5" x14ac:dyDescent="0.25">
      <c r="A4" s="5" t="s">
        <v>3</v>
      </c>
      <c r="B4" s="6">
        <f>B2-B3</f>
        <v>460000</v>
      </c>
      <c r="D4" s="5" t="s">
        <v>3</v>
      </c>
      <c r="E4" s="6">
        <v>460000</v>
      </c>
    </row>
    <row r="5" spans="1:5" x14ac:dyDescent="0.25">
      <c r="A5" s="5" t="s">
        <v>4</v>
      </c>
      <c r="B5" s="6">
        <v>210000</v>
      </c>
      <c r="D5" s="5" t="s">
        <v>4</v>
      </c>
      <c r="E5" s="6">
        <v>210000</v>
      </c>
    </row>
    <row r="6" spans="1:5" x14ac:dyDescent="0.25">
      <c r="A6" s="5" t="s">
        <v>5</v>
      </c>
      <c r="B6" s="6">
        <v>12000</v>
      </c>
      <c r="D6" s="5" t="s">
        <v>5</v>
      </c>
      <c r="E6" s="6">
        <v>12000</v>
      </c>
    </row>
    <row r="7" spans="1:5" x14ac:dyDescent="0.25">
      <c r="A7" s="5" t="s">
        <v>6</v>
      </c>
      <c r="B7" s="6">
        <v>23000</v>
      </c>
      <c r="D7" s="5" t="s">
        <v>6</v>
      </c>
      <c r="E7" s="6">
        <v>23000</v>
      </c>
    </row>
    <row r="8" spans="1:5" x14ac:dyDescent="0.25">
      <c r="A8" s="5" t="s">
        <v>7</v>
      </c>
      <c r="B8" s="6">
        <v>24000</v>
      </c>
      <c r="D8" s="5" t="s">
        <v>18</v>
      </c>
      <c r="E8" s="6">
        <f>E4-E5+E6-E7</f>
        <v>239000</v>
      </c>
    </row>
    <row r="9" spans="1:5" x14ac:dyDescent="0.25">
      <c r="A9" s="5" t="s">
        <v>8</v>
      </c>
      <c r="B9" s="6">
        <f>B4-B5+B6-B7-B8</f>
        <v>215000</v>
      </c>
      <c r="D9" s="5" t="s">
        <v>9</v>
      </c>
      <c r="E9" s="6">
        <f>(E8-B17)*B18</f>
        <v>59170.168067226892</v>
      </c>
    </row>
    <row r="10" spans="1:5" x14ac:dyDescent="0.25">
      <c r="A10" s="5" t="s">
        <v>9</v>
      </c>
      <c r="B10" s="11">
        <v>53750</v>
      </c>
      <c r="D10" s="10" t="s">
        <v>19</v>
      </c>
      <c r="E10" s="11">
        <f>E8-E9</f>
        <v>179829.83193277312</v>
      </c>
    </row>
    <row r="11" spans="1:5" ht="16.5" thickBot="1" x14ac:dyDescent="0.3">
      <c r="A11" s="7" t="s">
        <v>10</v>
      </c>
      <c r="B11" s="13">
        <f>B9-B10</f>
        <v>161250</v>
      </c>
      <c r="D11" s="5" t="s">
        <v>20</v>
      </c>
      <c r="E11" s="6">
        <f>B8</f>
        <v>24000</v>
      </c>
    </row>
    <row r="12" spans="1:5" x14ac:dyDescent="0.25">
      <c r="D12" s="5" t="s">
        <v>21</v>
      </c>
      <c r="E12" s="6">
        <f>E11*B18</f>
        <v>5420.1680672268913</v>
      </c>
    </row>
    <row r="13" spans="1:5" ht="16.5" thickBot="1" x14ac:dyDescent="0.3">
      <c r="D13" s="12" t="s">
        <v>10</v>
      </c>
      <c r="E13" s="13">
        <f>E10-E11+E12</f>
        <v>161250</v>
      </c>
    </row>
    <row r="14" spans="1:5" x14ac:dyDescent="0.25">
      <c r="A14" s="3" t="s">
        <v>12</v>
      </c>
      <c r="B14" s="4" t="s">
        <v>11</v>
      </c>
    </row>
    <row r="15" spans="1:5" ht="16.5" thickBot="1" x14ac:dyDescent="0.3">
      <c r="A15" s="5" t="s">
        <v>13</v>
      </c>
      <c r="B15" s="6">
        <f>B10</f>
        <v>53750</v>
      </c>
    </row>
    <row r="16" spans="1:5" x14ac:dyDescent="0.25">
      <c r="A16" s="5" t="s">
        <v>14</v>
      </c>
      <c r="B16" s="6">
        <f>B9</f>
        <v>215000</v>
      </c>
      <c r="D16" s="21" t="s">
        <v>22</v>
      </c>
      <c r="E16" s="22"/>
    </row>
    <row r="17" spans="1:6" x14ac:dyDescent="0.25">
      <c r="A17" s="5" t="s">
        <v>15</v>
      </c>
      <c r="B17" s="6">
        <f>B7*-1</f>
        <v>-23000</v>
      </c>
      <c r="D17" s="5" t="s">
        <v>23</v>
      </c>
      <c r="E17" s="6">
        <v>2300000</v>
      </c>
    </row>
    <row r="18" spans="1:6" ht="16.5" thickBot="1" x14ac:dyDescent="0.3">
      <c r="A18" s="7" t="s">
        <v>16</v>
      </c>
      <c r="B18" s="8">
        <f>(B15/(B16-B17))</f>
        <v>0.22584033613445378</v>
      </c>
      <c r="D18" s="5" t="s">
        <v>24</v>
      </c>
      <c r="E18" s="6">
        <v>0.15</v>
      </c>
    </row>
    <row r="19" spans="1:6" x14ac:dyDescent="0.25">
      <c r="D19" s="5" t="s">
        <v>25</v>
      </c>
      <c r="E19" s="6">
        <f>1-E18</f>
        <v>0.85</v>
      </c>
      <c r="F19" s="15"/>
    </row>
    <row r="20" spans="1:6" x14ac:dyDescent="0.25">
      <c r="D20" s="5" t="s">
        <v>26</v>
      </c>
      <c r="E20" s="6">
        <f>E17*E18</f>
        <v>345000</v>
      </c>
    </row>
    <row r="21" spans="1:6" x14ac:dyDescent="0.25">
      <c r="D21" s="5" t="s">
        <v>27</v>
      </c>
      <c r="E21" s="6">
        <f>E17*E19</f>
        <v>1955000</v>
      </c>
      <c r="F21" s="14"/>
    </row>
    <row r="22" spans="1:6" x14ac:dyDescent="0.25">
      <c r="D22" s="5" t="s">
        <v>28</v>
      </c>
      <c r="E22" s="16">
        <v>5.3850000000000002E-2</v>
      </c>
    </row>
    <row r="23" spans="1:6" x14ac:dyDescent="0.25">
      <c r="D23" s="5" t="s">
        <v>29</v>
      </c>
      <c r="E23" s="17">
        <v>0.14000000000000001</v>
      </c>
    </row>
    <row r="24" spans="1:6" x14ac:dyDescent="0.25">
      <c r="D24" s="5" t="s">
        <v>30</v>
      </c>
      <c r="E24" s="17">
        <f>(E18*E22)+(E19*E23)</f>
        <v>0.12707750000000001</v>
      </c>
    </row>
    <row r="25" spans="1:6" x14ac:dyDescent="0.25">
      <c r="D25" s="5" t="s">
        <v>31</v>
      </c>
      <c r="E25" s="16">
        <f>E10/E17</f>
        <v>7.8186883449031783E-2</v>
      </c>
    </row>
    <row r="26" spans="1:6" x14ac:dyDescent="0.25">
      <c r="D26" s="5" t="s">
        <v>32</v>
      </c>
      <c r="E26" s="18">
        <f>E2/E17</f>
        <v>0.58695652173913049</v>
      </c>
    </row>
    <row r="27" spans="1:6" x14ac:dyDescent="0.25">
      <c r="D27" s="5" t="s">
        <v>33</v>
      </c>
      <c r="E27" s="19">
        <f>E10/E2</f>
        <v>0.13320728291316528</v>
      </c>
    </row>
    <row r="28" spans="1:6" x14ac:dyDescent="0.25">
      <c r="D28" s="5" t="s">
        <v>34</v>
      </c>
      <c r="E28" s="16">
        <f>E13/E21</f>
        <v>8.2480818414322254E-2</v>
      </c>
    </row>
    <row r="29" spans="1:6" ht="16.5" thickBot="1" x14ac:dyDescent="0.3">
      <c r="D29" s="7" t="s">
        <v>35</v>
      </c>
      <c r="E29" s="20">
        <f>E28/E25</f>
        <v>1.0549188658746014</v>
      </c>
    </row>
    <row r="30" spans="1:6" ht="16.5" thickBot="1" x14ac:dyDescent="0.3"/>
    <row r="31" spans="1:6" x14ac:dyDescent="0.25">
      <c r="D31" s="21" t="s">
        <v>41</v>
      </c>
      <c r="E31" s="22"/>
    </row>
    <row r="32" spans="1:6" x14ac:dyDescent="0.25">
      <c r="D32" s="5" t="s">
        <v>36</v>
      </c>
      <c r="E32" s="6">
        <f>(E25-E24)*E17</f>
        <v>-112448.41806722693</v>
      </c>
    </row>
    <row r="33" spans="4:5" x14ac:dyDescent="0.25">
      <c r="D33" s="23" t="s">
        <v>37</v>
      </c>
      <c r="E33" s="24"/>
    </row>
    <row r="34" spans="4:5" x14ac:dyDescent="0.25">
      <c r="D34" s="5" t="s">
        <v>38</v>
      </c>
      <c r="E34" s="6">
        <f>E32/E24</f>
        <v>-884880.62849227374</v>
      </c>
    </row>
    <row r="35" spans="4:5" x14ac:dyDescent="0.25">
      <c r="D35" s="5" t="s">
        <v>39</v>
      </c>
      <c r="E35" s="6">
        <f>E17</f>
        <v>2300000</v>
      </c>
    </row>
    <row r="36" spans="4:5" ht="16.5" thickBot="1" x14ac:dyDescent="0.3">
      <c r="D36" s="7" t="s">
        <v>40</v>
      </c>
      <c r="E36" s="9">
        <f>E34+E35</f>
        <v>1415119.3715077261</v>
      </c>
    </row>
  </sheetData>
  <mergeCells count="3">
    <mergeCell ref="D16:E16"/>
    <mergeCell ref="D31:E31"/>
    <mergeCell ref="D33:E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Resolução Provinha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2020-06-23T17:33:59Z</cp:lastPrinted>
  <dcterms:created xsi:type="dcterms:W3CDTF">2020-06-23T16:51:54Z</dcterms:created>
  <dcterms:modified xsi:type="dcterms:W3CDTF">2020-06-23T17:38:19Z</dcterms:modified>
</cp:coreProperties>
</file>