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0" yWindow="460" windowWidth="17180" windowHeight="16200" tabRatio="904" activeTab="4"/>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0</definedName>
    <definedName name="solver_num" localSheetId="0" hidden="1">2</definedName>
    <definedName name="solver_nwt" localSheetId="0" hidden="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<sst xmlns="http://schemas.openxmlformats.org/spreadsheetml/2006/main" count="220" uniqueCount="149">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</sst>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37804206"/>
        <c:axId val="6468575"/>
      </c:scatterChart>
      <c:valAx>
        <c:axId val="37804206"/>
        <c:scaling>
          <c:orientation val="minMax"/>
        </c:scaling>
        <c:axPos val="b"/>
        <c:delete val="0"/>
        <c:numFmt formatCode="General" sourceLinked="1"/>
        <c:majorTickMark val="out"/>
        <c:minorTickMark val="none"/>
        <c:tickLblPos val="nextTo"/>
        <c:spPr>
          <a:ln w="3175">
            <a:solidFill>
              <a:srgbClr val="808080"/>
            </a:solidFill>
          </a:ln>
        </c:spPr>
        <c:crossAx val="6468575"/>
        <c:crosses val="autoZero"/>
        <c:crossBetween val="midCat"/>
        <c:dispUnits/>
      </c:valAx>
      <c:valAx>
        <c:axId val="64685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0420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63884984"/>
        <c:axId val="2038649"/>
      </c:scatterChart>
      <c:valAx>
        <c:axId val="63884984"/>
        <c:scaling>
          <c:orientation val="minMax"/>
        </c:scaling>
        <c:axPos val="b"/>
        <c:delete val="0"/>
        <c:numFmt formatCode="General" sourceLinked="1"/>
        <c:majorTickMark val="out"/>
        <c:minorTickMark val="none"/>
        <c:tickLblPos val="nextTo"/>
        <c:spPr>
          <a:ln w="3175">
            <a:solidFill>
              <a:srgbClr val="808080"/>
            </a:solidFill>
          </a:ln>
        </c:spPr>
        <c:crossAx val="2038649"/>
        <c:crosses val="autoZero"/>
        <c:crossBetween val="midCat"/>
        <c:dispUnits/>
      </c:valAx>
      <c:valAx>
        <c:axId val="20386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8498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16475746"/>
        <c:axId val="4416947"/>
      </c:scatterChart>
      <c:valAx>
        <c:axId val="16475746"/>
        <c:scaling>
          <c:orientation val="minMax"/>
        </c:scaling>
        <c:axPos val="b"/>
        <c:delete val="0"/>
        <c:numFmt formatCode="General" sourceLinked="1"/>
        <c:majorTickMark val="out"/>
        <c:minorTickMark val="none"/>
        <c:tickLblPos val="nextTo"/>
        <c:spPr>
          <a:ln w="3175">
            <a:solidFill>
              <a:srgbClr val="808080"/>
            </a:solidFill>
          </a:ln>
        </c:spPr>
        <c:crossAx val="4416947"/>
        <c:crosses val="autoZero"/>
        <c:crossBetween val="midCat"/>
        <c:dispUnits/>
      </c:valAx>
      <c:valAx>
        <c:axId val="44169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757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
      <selection activeCell="J8" sqref="J8"/>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0</v>
      </c>
      <c r="F4" s="36" t="s">
        <v>43</v>
      </c>
      <c r="G4" s="35" t="s">
        <v>10</v>
      </c>
      <c r="H4" s="37">
        <v>11.71</v>
      </c>
      <c r="I4" s="38">
        <v>0.18</v>
      </c>
      <c r="J4" s="134"/>
    </row>
    <row r="5" spans="1:10" ht="12.75">
      <c r="A5" s="128" t="s">
        <v>4</v>
      </c>
      <c r="B5" s="128" t="s">
        <v>10</v>
      </c>
      <c r="C5" s="129">
        <v>0.5</v>
      </c>
      <c r="D5" s="127">
        <v>9000</v>
      </c>
      <c r="E5" s="85">
        <f t="shared" si="0"/>
        <v>0</v>
      </c>
      <c r="F5" s="36" t="s">
        <v>18</v>
      </c>
      <c r="G5" s="35" t="s">
        <v>10</v>
      </c>
      <c r="H5" s="37">
        <v>15.7</v>
      </c>
      <c r="I5" s="38">
        <v>0.18</v>
      </c>
      <c r="J5" s="134"/>
    </row>
    <row r="6" spans="1:10" ht="13.5" thickBot="1">
      <c r="A6" s="128" t="s">
        <v>5</v>
      </c>
      <c r="B6" s="128" t="s">
        <v>11</v>
      </c>
      <c r="C6" s="129">
        <v>1</v>
      </c>
      <c r="D6" s="127">
        <v>2000</v>
      </c>
      <c r="E6" s="85">
        <f t="shared" si="0"/>
        <v>0</v>
      </c>
      <c r="F6" s="94" t="s">
        <v>19</v>
      </c>
      <c r="G6" s="95" t="s">
        <v>10</v>
      </c>
      <c r="H6" s="96">
        <v>18.11</v>
      </c>
      <c r="I6" s="97">
        <v>0.18</v>
      </c>
      <c r="J6" s="134"/>
    </row>
    <row r="7" spans="1:5" ht="12.75">
      <c r="A7" s="128" t="s">
        <v>6</v>
      </c>
      <c r="B7" s="128" t="s">
        <v>9</v>
      </c>
      <c r="C7" s="129">
        <v>8</v>
      </c>
      <c r="D7" s="127">
        <v>4000</v>
      </c>
      <c r="E7" s="85">
        <f t="shared" si="0"/>
        <v>0</v>
      </c>
    </row>
    <row r="8" spans="1:5" ht="12.75">
      <c r="A8" s="128" t="s">
        <v>7</v>
      </c>
      <c r="B8" s="128" t="s">
        <v>9</v>
      </c>
      <c r="C8" s="129">
        <v>5</v>
      </c>
      <c r="D8" s="127">
        <v>1500</v>
      </c>
      <c r="E8" s="85">
        <f t="shared" si="0"/>
        <v>0</v>
      </c>
    </row>
    <row r="9" spans="1:5" ht="12.75">
      <c r="A9" s="128" t="s">
        <v>8</v>
      </c>
      <c r="B9" s="128" t="s">
        <v>9</v>
      </c>
      <c r="C9" s="129">
        <v>15</v>
      </c>
      <c r="D9" s="127">
        <v>800</v>
      </c>
      <c r="E9" s="85">
        <f t="shared" si="0"/>
        <v>0</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0</v>
      </c>
    </row>
    <row r="23" spans="1:9" ht="12.75">
      <c r="A23" t="s">
        <v>38</v>
      </c>
      <c r="G23" s="74" t="s">
        <v>32</v>
      </c>
      <c r="H23" s="1">
        <f>Resultado!C4</f>
        <v>0</v>
      </c>
      <c r="I23" s="80"/>
    </row>
    <row r="24" spans="1:9" ht="13.5" thickBot="1">
      <c r="A24" t="s">
        <v>39</v>
      </c>
      <c r="G24" s="75" t="s">
        <v>33</v>
      </c>
      <c r="H24" s="1">
        <f>Resultado!C5</f>
        <v>0</v>
      </c>
      <c r="I24" s="81"/>
    </row>
    <row r="25" spans="1:9" ht="13.5" thickBot="1">
      <c r="A25" t="s">
        <v>40</v>
      </c>
      <c r="G25" s="76" t="s">
        <v>50</v>
      </c>
      <c r="H25" s="1">
        <f>Resultado!C6</f>
        <v>0</v>
      </c>
      <c r="I25" s="83"/>
    </row>
    <row r="26" spans="1:9" ht="13.5" thickBot="1">
      <c r="A26" t="s">
        <v>51</v>
      </c>
      <c r="G26" s="166" t="s">
        <v>35</v>
      </c>
      <c r="H26" s="167"/>
      <c r="I26" s="168"/>
    </row>
    <row r="27" spans="1:9" ht="13.5" thickBot="1">
      <c r="A27" s="131" t="s">
        <v>118</v>
      </c>
      <c r="G27" s="89" t="s">
        <v>14</v>
      </c>
      <c r="H27" s="1">
        <f>H25</f>
        <v>0</v>
      </c>
      <c r="I27" s="86"/>
    </row>
    <row r="28" spans="7:9" ht="13.5" thickBot="1">
      <c r="G28" s="90" t="s">
        <v>31</v>
      </c>
      <c r="H28" s="73">
        <v>15000</v>
      </c>
      <c r="I28" s="78"/>
    </row>
    <row r="29" spans="7:9" ht="13.5" thickBot="1">
      <c r="G29" s="91" t="s">
        <v>45</v>
      </c>
      <c r="H29" s="88">
        <f>H27-H28</f>
        <v>-15000</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5" sqref="D5:F10"/>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0</v>
      </c>
      <c r="E4" s="143">
        <f>QUESTÕES!J5</f>
        <v>0</v>
      </c>
      <c r="F4" s="143">
        <f>QUESTÕES!J6</f>
        <v>0</v>
      </c>
      <c r="G4" s="25"/>
      <c r="H4" s="25"/>
      <c r="I4" s="25"/>
      <c r="J4" s="25"/>
      <c r="K4" s="25"/>
      <c r="L4" s="26"/>
      <c r="M4" s="3"/>
    </row>
    <row r="5" spans="1:12" ht="13.5" thickTop="1">
      <c r="A5" s="12" t="str">
        <f>QUESTÕES!A4</f>
        <v>Farinha de trigo</v>
      </c>
      <c r="B5" s="40" t="s">
        <v>9</v>
      </c>
      <c r="C5" s="54">
        <f aca="true" t="shared" si="0" ref="C5:C10">D5+E5+F5</f>
        <v>0</v>
      </c>
      <c r="D5" s="144"/>
      <c r="E5" s="144"/>
      <c r="F5" s="144"/>
      <c r="G5" s="17"/>
      <c r="H5" s="17"/>
      <c r="I5" s="17"/>
      <c r="J5" s="17"/>
      <c r="K5" s="17"/>
      <c r="L5" s="18"/>
    </row>
    <row r="6" spans="1:12" ht="12.75">
      <c r="A6" s="12" t="str">
        <f>QUESTÕES!A5</f>
        <v>Ovo</v>
      </c>
      <c r="B6" s="35" t="s">
        <v>10</v>
      </c>
      <c r="C6" s="54">
        <f t="shared" si="0"/>
        <v>0</v>
      </c>
      <c r="D6" s="144"/>
      <c r="E6" s="144"/>
      <c r="F6" s="144"/>
      <c r="G6" s="17"/>
      <c r="H6" s="17"/>
      <c r="I6" s="17"/>
      <c r="J6" s="17"/>
      <c r="K6" s="17"/>
      <c r="L6" s="18"/>
    </row>
    <row r="7" spans="1:12" ht="12.75">
      <c r="A7" s="12" t="str">
        <f>QUESTÕES!A6</f>
        <v>Leite</v>
      </c>
      <c r="B7" s="35" t="s">
        <v>11</v>
      </c>
      <c r="C7" s="54">
        <f t="shared" si="0"/>
        <v>0</v>
      </c>
      <c r="D7" s="144"/>
      <c r="E7" s="144"/>
      <c r="F7" s="144"/>
      <c r="G7" s="17"/>
      <c r="H7" s="17"/>
      <c r="I7" s="17"/>
      <c r="J7" s="17"/>
      <c r="K7" s="17"/>
      <c r="L7" s="18"/>
    </row>
    <row r="8" spans="1:12" ht="12.75">
      <c r="A8" s="12" t="str">
        <f>QUESTÕES!A7</f>
        <v>Queijo muzzarela</v>
      </c>
      <c r="B8" s="35" t="s">
        <v>9</v>
      </c>
      <c r="C8" s="54">
        <f t="shared" si="0"/>
        <v>0</v>
      </c>
      <c r="D8" s="144"/>
      <c r="E8" s="144"/>
      <c r="F8" s="144"/>
      <c r="G8" s="17"/>
      <c r="H8" s="17"/>
      <c r="I8" s="17"/>
      <c r="J8" s="17"/>
      <c r="K8" s="17"/>
      <c r="L8" s="18"/>
    </row>
    <row r="9" spans="1:12" ht="12.75">
      <c r="A9" s="12" t="str">
        <f>QUESTÕES!A8</f>
        <v>Molho de tomate</v>
      </c>
      <c r="B9" s="35" t="s">
        <v>9</v>
      </c>
      <c r="C9" s="54">
        <f t="shared" si="0"/>
        <v>0</v>
      </c>
      <c r="D9" s="144"/>
      <c r="E9" s="144"/>
      <c r="F9" s="144"/>
      <c r="G9" s="17"/>
      <c r="H9" s="17"/>
      <c r="I9" s="17"/>
      <c r="J9" s="17"/>
      <c r="K9" s="17"/>
      <c r="L9" s="18"/>
    </row>
    <row r="10" spans="1:12" ht="13.5" thickBot="1">
      <c r="A10" s="12" t="str">
        <f>QUESTÕES!A9</f>
        <v>Presunto</v>
      </c>
      <c r="B10" s="95" t="s">
        <v>9</v>
      </c>
      <c r="C10" s="54">
        <f t="shared" si="0"/>
        <v>0</v>
      </c>
      <c r="D10" s="144"/>
      <c r="E10" s="144"/>
      <c r="F10" s="144"/>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7" sqref="E7:G12"/>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0</v>
      </c>
      <c r="F4" s="109">
        <f>SUM(F7:F12)</f>
        <v>0</v>
      </c>
      <c r="G4" s="109">
        <f>SUM(G7:G12)</f>
        <v>0</v>
      </c>
      <c r="H4" s="42"/>
      <c r="I4" s="42"/>
      <c r="J4" s="42"/>
      <c r="K4" s="42"/>
      <c r="L4" s="42"/>
      <c r="M4" s="42"/>
      <c r="N4" s="42"/>
      <c r="O4" s="43"/>
    </row>
    <row r="5" spans="3:15" ht="13.5" thickBot="1">
      <c r="C5" s="4" t="s">
        <v>57</v>
      </c>
      <c r="D5" s="47" t="s">
        <v>22</v>
      </c>
      <c r="E5" s="146">
        <f>E4*E6</f>
        <v>0</v>
      </c>
      <c r="F5" s="146">
        <f>F4*F6</f>
        <v>0</v>
      </c>
      <c r="G5" s="146">
        <f>G4*G6</f>
        <v>0</v>
      </c>
      <c r="H5" s="44"/>
      <c r="I5" s="44"/>
      <c r="J5" s="44"/>
      <c r="K5" s="44"/>
      <c r="L5" s="44"/>
      <c r="M5" s="44"/>
      <c r="N5" s="44"/>
      <c r="O5" s="45"/>
    </row>
    <row r="6" spans="1:16" ht="13.5" thickBot="1">
      <c r="A6" s="10" t="s">
        <v>12</v>
      </c>
      <c r="B6" s="11" t="s">
        <v>2</v>
      </c>
      <c r="C6" s="21" t="s">
        <v>55</v>
      </c>
      <c r="D6" s="29" t="s">
        <v>22</v>
      </c>
      <c r="E6" s="146">
        <f>'Consumo de materiais'!D4</f>
        <v>0</v>
      </c>
      <c r="F6" s="146">
        <f>'Consumo de materiais'!E4</f>
        <v>0</v>
      </c>
      <c r="G6" s="146">
        <f>'Consumo de materiais'!F4</f>
        <v>0</v>
      </c>
      <c r="H6" s="51"/>
      <c r="I6" s="51"/>
      <c r="J6" s="51"/>
      <c r="K6" s="51"/>
      <c r="L6" s="51"/>
      <c r="M6" s="51"/>
      <c r="N6" s="51"/>
      <c r="O6" s="52"/>
      <c r="P6" s="3"/>
    </row>
    <row r="7" spans="1:15" ht="15" thickBot="1" thickTop="1">
      <c r="A7" s="12" t="str">
        <f>QUESTÕES!A4</f>
        <v>Farinha de trigo</v>
      </c>
      <c r="B7" s="12" t="str">
        <f>QUESTÕES!B4</f>
        <v>kg</v>
      </c>
      <c r="C7" s="41">
        <f>QUESTÕES!C4</f>
        <v>1</v>
      </c>
      <c r="D7" s="54"/>
      <c r="E7" s="59"/>
      <c r="F7" s="59"/>
      <c r="G7" s="59"/>
      <c r="H7" s="60"/>
      <c r="I7" s="60"/>
      <c r="J7" s="60"/>
      <c r="K7" s="60"/>
      <c r="L7" s="60"/>
      <c r="M7" s="60"/>
      <c r="N7" s="60"/>
      <c r="O7" s="61"/>
    </row>
    <row r="8" spans="1:15" ht="13.5" thickBot="1">
      <c r="A8" s="12" t="str">
        <f>QUESTÕES!A5</f>
        <v>Ovo</v>
      </c>
      <c r="B8" s="12" t="str">
        <f>QUESTÕES!B5</f>
        <v>un.</v>
      </c>
      <c r="C8" s="41">
        <f>QUESTÕES!C5</f>
        <v>0.5</v>
      </c>
      <c r="D8" s="54"/>
      <c r="E8" s="59"/>
      <c r="F8" s="59"/>
      <c r="G8" s="59"/>
      <c r="H8" s="60"/>
      <c r="I8" s="60"/>
      <c r="J8" s="60"/>
      <c r="K8" s="60"/>
      <c r="L8" s="60"/>
      <c r="M8" s="60"/>
      <c r="N8" s="60"/>
      <c r="O8" s="61"/>
    </row>
    <row r="9" spans="1:15" ht="13.5" thickBot="1">
      <c r="A9" s="12" t="str">
        <f>QUESTÕES!A6</f>
        <v>Leite</v>
      </c>
      <c r="B9" s="12" t="str">
        <f>QUESTÕES!B6</f>
        <v>L</v>
      </c>
      <c r="C9" s="41">
        <f>QUESTÕES!C6</f>
        <v>1</v>
      </c>
      <c r="D9" s="54"/>
      <c r="E9" s="59"/>
      <c r="F9" s="59"/>
      <c r="G9" s="59"/>
      <c r="H9" s="60"/>
      <c r="I9" s="60"/>
      <c r="J9" s="60"/>
      <c r="K9" s="60"/>
      <c r="L9" s="60"/>
      <c r="M9" s="60"/>
      <c r="N9" s="60"/>
      <c r="O9" s="61"/>
    </row>
    <row r="10" spans="1:15" ht="13.5" thickBot="1">
      <c r="A10" s="12" t="str">
        <f>QUESTÕES!A7</f>
        <v>Queijo muzzarela</v>
      </c>
      <c r="B10" s="12" t="str">
        <f>QUESTÕES!B7</f>
        <v>kg</v>
      </c>
      <c r="C10" s="41">
        <f>QUESTÕES!C7</f>
        <v>8</v>
      </c>
      <c r="D10" s="54"/>
      <c r="E10" s="59"/>
      <c r="F10" s="59"/>
      <c r="G10" s="59"/>
      <c r="H10" s="60"/>
      <c r="I10" s="60"/>
      <c r="J10" s="60"/>
      <c r="K10" s="60"/>
      <c r="L10" s="60"/>
      <c r="M10" s="60"/>
      <c r="N10" s="60"/>
      <c r="O10" s="61"/>
    </row>
    <row r="11" spans="1:15" ht="13.5" thickBot="1">
      <c r="A11" s="12" t="str">
        <f>QUESTÕES!A8</f>
        <v>Molho de tomate</v>
      </c>
      <c r="B11" s="12" t="str">
        <f>QUESTÕES!B8</f>
        <v>kg</v>
      </c>
      <c r="C11" s="41">
        <f>QUESTÕES!C8</f>
        <v>5</v>
      </c>
      <c r="D11" s="54"/>
      <c r="E11" s="59"/>
      <c r="F11" s="59"/>
      <c r="G11" s="59"/>
      <c r="H11" s="60"/>
      <c r="I11" s="60"/>
      <c r="J11" s="60"/>
      <c r="K11" s="60"/>
      <c r="L11" s="60"/>
      <c r="M11" s="60"/>
      <c r="N11" s="60"/>
      <c r="O11" s="61"/>
    </row>
    <row r="12" spans="1:15" ht="12.75">
      <c r="A12" s="12" t="str">
        <f>QUESTÕES!A9</f>
        <v>Presunto</v>
      </c>
      <c r="B12" s="12" t="str">
        <f>QUESTÕES!B9</f>
        <v>kg</v>
      </c>
      <c r="C12" s="41">
        <f>QUESTÕES!C9</f>
        <v>15</v>
      </c>
      <c r="D12" s="54"/>
      <c r="E12" s="59"/>
      <c r="F12" s="59"/>
      <c r="G12" s="59"/>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c r="C3" s="105"/>
      <c r="D3" s="70"/>
      <c r="F3" s="107"/>
      <c r="H3" s="66"/>
      <c r="I3" s="108"/>
      <c r="J3" s="71"/>
      <c r="K3" s="57"/>
      <c r="L3" s="92"/>
    </row>
    <row r="4" spans="1:12" ht="12.75">
      <c r="A4" s="12" t="str">
        <f>QUESTÕES!F5</f>
        <v>Pizza presunto</v>
      </c>
      <c r="B4" s="105"/>
      <c r="C4" s="105"/>
      <c r="D4" s="70"/>
      <c r="F4" s="107"/>
      <c r="H4" s="66"/>
      <c r="I4" s="57"/>
      <c r="J4" s="71"/>
      <c r="K4" s="57"/>
      <c r="L4" s="92"/>
    </row>
    <row r="5" spans="1:12" ht="12.75">
      <c r="A5" s="12" t="str">
        <f>QUESTÕES!F6</f>
        <v>Pizza marguerita</v>
      </c>
      <c r="B5" s="105"/>
      <c r="C5" s="105"/>
      <c r="D5" s="70"/>
      <c r="F5" s="107"/>
      <c r="H5" s="66"/>
      <c r="I5" s="57"/>
      <c r="J5" s="71"/>
      <c r="K5" s="57"/>
      <c r="L5" s="92"/>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0</v>
      </c>
      <c r="D14" s="66">
        <f>SUM(D3:D5)</f>
        <v>0</v>
      </c>
      <c r="E14" s="66"/>
      <c r="F14" s="66">
        <f>SUM(F3:F5)</f>
        <v>0</v>
      </c>
      <c r="G14" s="66">
        <f>SUM(G3:G5)</f>
        <v>0</v>
      </c>
      <c r="K14" s="66">
        <f>SUM(K3:K5)</f>
        <v>0</v>
      </c>
      <c r="L14" s="110">
        <f>SUM(L3:L5)</f>
        <v>0</v>
      </c>
    </row>
    <row r="15" spans="5:11" ht="12.75">
      <c r="E15" s="98"/>
      <c r="F15" s="99"/>
      <c r="K15" s="4" t="e">
        <f>QUESTÕES!H28/K14</f>
        <v>#DIV/0!</v>
      </c>
    </row>
    <row r="16" spans="7:20" ht="12.75">
      <c r="G16" s="66"/>
      <c r="H16" s="66"/>
      <c r="I16" s="66"/>
      <c r="J16" s="66"/>
      <c r="K16" s="66"/>
      <c r="L16" s="66"/>
      <c r="M16" s="66"/>
      <c r="N16" s="66"/>
      <c r="O16" s="66"/>
      <c r="P16" s="66"/>
      <c r="Q16" s="66"/>
      <c r="R16" s="66"/>
      <c r="S16" s="66"/>
      <c r="T16" s="66"/>
    </row>
    <row r="18" ht="12.75">
      <c r="D18" s="4" t="e">
        <f>D14/C14</f>
        <v>#DIV/0!</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tabSelected="1" zoomScale="130" zoomScaleNormal="130" zoomScalePageLayoutView="0" workbookViewId="0" topLeftCell="A1">
      <selection activeCell="G18" sqref="G18"/>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0</v>
      </c>
      <c r="W11" s="139">
        <f>'Custo de materiais'!F4</f>
        <v>0</v>
      </c>
      <c r="X11" s="139">
        <f>'Custo de materiais'!G4</f>
        <v>0</v>
      </c>
    </row>
    <row r="12" spans="19:24" ht="12.75">
      <c r="S12" s="114"/>
      <c r="T12" s="114"/>
      <c r="U12" s="114"/>
      <c r="V12" s="139"/>
      <c r="W12" s="139"/>
      <c r="X12" s="139"/>
    </row>
    <row r="13" spans="19:26" ht="12.75">
      <c r="S13" s="114"/>
      <c r="T13" s="137" t="s">
        <v>115</v>
      </c>
      <c r="U13" s="114"/>
      <c r="V13" s="139">
        <f>((1-0.18)*V10)-V11</f>
        <v>9.598459172718062</v>
      </c>
      <c r="W13" s="139">
        <f>((1-0.18)*W10)-W11</f>
        <v>12.87037471592082</v>
      </c>
      <c r="X13" s="139">
        <f>((1-0.18)*X10)-X11</f>
        <v>14.846917367965512</v>
      </c>
      <c r="Z13">
        <f>(11.71*0.82)-6.7</f>
        <v>2.9021999999999997</v>
      </c>
    </row>
    <row r="14" spans="19:24" ht="12.75">
      <c r="S14" s="114"/>
      <c r="T14" s="137"/>
      <c r="U14" s="114"/>
      <c r="V14" s="139"/>
      <c r="W14" s="139"/>
      <c r="X14" s="139"/>
    </row>
    <row r="15" spans="19:24" ht="12.75">
      <c r="S15" s="114"/>
      <c r="T15" s="137" t="s">
        <v>112</v>
      </c>
      <c r="U15" s="114"/>
      <c r="V15" s="139">
        <f>(V13*V9)+(W13*W9)+(X13*X9)</f>
        <v>57539.042503715405</v>
      </c>
      <c r="W15" s="139"/>
      <c r="X15" s="139"/>
    </row>
    <row r="16" spans="4:24" ht="12.75">
      <c r="D16" t="s">
        <v>71</v>
      </c>
      <c r="F16" t="s">
        <v>64</v>
      </c>
      <c r="G16">
        <v>25</v>
      </c>
      <c r="I16">
        <f>G16-(G17*G18)</f>
        <v>18.999999999999996</v>
      </c>
      <c r="S16" s="114"/>
      <c r="T16" s="137" t="s">
        <v>63</v>
      </c>
      <c r="U16" s="114"/>
      <c r="V16" s="139">
        <f>V15-QUESTÕES!H28</f>
        <v>42539.042503715405</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0</v>
      </c>
      <c r="X19" s="114"/>
    </row>
    <row r="20" spans="19:24" ht="12.75">
      <c r="S20" s="114"/>
      <c r="T20" s="128" t="s">
        <v>4</v>
      </c>
      <c r="U20" s="114"/>
      <c r="V20" s="114">
        <f>QUESTÕES!D5</f>
        <v>9000</v>
      </c>
      <c r="W20" s="114">
        <f>QUESTÕES!E5</f>
        <v>0</v>
      </c>
      <c r="X20" s="114"/>
    </row>
    <row r="21" spans="19:24" ht="12.75">
      <c r="S21" s="114"/>
      <c r="T21" s="128" t="s">
        <v>5</v>
      </c>
      <c r="U21" s="114"/>
      <c r="V21" s="114">
        <f>QUESTÕES!D6</f>
        <v>2000</v>
      </c>
      <c r="W21" s="114">
        <f>QUESTÕES!E6</f>
        <v>0</v>
      </c>
      <c r="X21" s="114"/>
    </row>
    <row r="22" spans="4:24" ht="12.75">
      <c r="D22" t="s">
        <v>72</v>
      </c>
      <c r="F22" t="s">
        <v>64</v>
      </c>
      <c r="G22">
        <v>20</v>
      </c>
      <c r="I22">
        <f>G22-(G23*G24)</f>
        <v>15.500000000000004</v>
      </c>
      <c r="S22" s="114"/>
      <c r="T22" s="128" t="s">
        <v>6</v>
      </c>
      <c r="U22" s="114"/>
      <c r="V22" s="114">
        <f>QUESTÕES!D7</f>
        <v>4000</v>
      </c>
      <c r="W22" s="114">
        <f>QUESTÕES!E7</f>
        <v>0</v>
      </c>
      <c r="X22" s="114"/>
    </row>
    <row r="23" spans="6:24" ht="12.75">
      <c r="F23" t="s">
        <v>65</v>
      </c>
      <c r="G23">
        <v>1500</v>
      </c>
      <c r="S23" s="114"/>
      <c r="T23" s="128" t="s">
        <v>7</v>
      </c>
      <c r="U23" s="114"/>
      <c r="V23" s="114">
        <f>QUESTÕES!D8</f>
        <v>1500</v>
      </c>
      <c r="W23" s="114">
        <f>QUESTÕES!E8</f>
        <v>0</v>
      </c>
      <c r="X23" s="114"/>
    </row>
    <row r="24" spans="6:24" ht="12.75">
      <c r="F24" t="s">
        <v>70</v>
      </c>
      <c r="G24">
        <v>0.0029999999999999983</v>
      </c>
      <c r="S24" s="114"/>
      <c r="T24" s="128" t="s">
        <v>8</v>
      </c>
      <c r="U24" s="114"/>
      <c r="V24" s="114">
        <f>QUESTÕES!D9</f>
        <v>800</v>
      </c>
      <c r="W24" s="114">
        <f>QUESTÕES!E9</f>
        <v>0</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zoomScale="80" zoomScaleNormal="80" zoomScalePageLayoutView="0" workbookViewId="0" topLeftCell="A1">
      <selection activeCell="Q31" sqref="Q31"/>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0</v>
      </c>
      <c r="D3" s="79" t="e">
        <f>C3/$C$3</f>
        <v>#DIV/0!</v>
      </c>
      <c r="G3"/>
      <c r="H3" s="116" t="s">
        <v>119</v>
      </c>
      <c r="I3"/>
      <c r="J3"/>
    </row>
    <row r="4" spans="2:10" ht="13.5" thickBot="1">
      <c r="B4" s="74" t="s">
        <v>32</v>
      </c>
      <c r="C4" s="164">
        <f>'Preço para prev demanda'!F14</f>
        <v>0</v>
      </c>
      <c r="D4" s="79" t="e">
        <f>C4/$C$3</f>
        <v>#DIV/0!</v>
      </c>
      <c r="G4" s="1"/>
      <c r="H4" s="117" t="s">
        <v>99</v>
      </c>
      <c r="I4"/>
      <c r="J4"/>
    </row>
    <row r="5" spans="2:10" ht="13.5" thickBot="1">
      <c r="B5" s="75" t="s">
        <v>33</v>
      </c>
      <c r="C5" s="65">
        <f>'Preço para prev demanda'!G14</f>
        <v>0</v>
      </c>
      <c r="D5" s="79" t="e">
        <f>C5/$C$3</f>
        <v>#DIV/0!</v>
      </c>
      <c r="G5" s="1"/>
      <c r="H5" s="117" t="s">
        <v>98</v>
      </c>
      <c r="J5"/>
    </row>
    <row r="6" spans="2:10" ht="13.5" thickBot="1">
      <c r="B6" s="76" t="s">
        <v>14</v>
      </c>
      <c r="C6" s="82">
        <f>C3-C4-C5</f>
        <v>0</v>
      </c>
      <c r="D6" s="79" t="e">
        <f>C6/$C$3</f>
        <v>#DIV/0!</v>
      </c>
      <c r="G6" s="1"/>
      <c r="H6" s="117" t="s">
        <v>87</v>
      </c>
      <c r="I6"/>
      <c r="J6"/>
    </row>
    <row r="7" spans="7:10" ht="13.5" thickBot="1">
      <c r="G7" s="1"/>
      <c r="H7" s="117" t="s">
        <v>120</v>
      </c>
      <c r="I7"/>
      <c r="J7"/>
    </row>
    <row r="8" spans="2:10" ht="13.5" thickBot="1">
      <c r="B8" s="166" t="s">
        <v>35</v>
      </c>
      <c r="C8" s="167"/>
      <c r="D8" s="168"/>
      <c r="G8"/>
      <c r="H8" s="117" t="s">
        <v>121</v>
      </c>
      <c r="I8"/>
      <c r="J8"/>
    </row>
    <row r="9" spans="2:10" ht="13.5" thickBot="1">
      <c r="B9" s="89" t="s">
        <v>14</v>
      </c>
      <c r="C9" s="84">
        <f>C6</f>
        <v>0</v>
      </c>
      <c r="D9" s="79" t="e">
        <f>C9/$C$3</f>
        <v>#DIV/0!</v>
      </c>
      <c r="G9" s="1"/>
      <c r="H9" s="117" t="s">
        <v>78</v>
      </c>
      <c r="I9"/>
      <c r="J9"/>
    </row>
    <row r="10" spans="2:10" ht="13.5" thickBot="1">
      <c r="B10" s="90" t="s">
        <v>31</v>
      </c>
      <c r="C10" s="73">
        <f>'[1]QUESTÕES'!H28</f>
        <v>15000</v>
      </c>
      <c r="D10" s="79" t="e">
        <f>C10/$C$3</f>
        <v>#DIV/0!</v>
      </c>
      <c r="G10"/>
      <c r="H10" s="117" t="s">
        <v>79</v>
      </c>
      <c r="I10"/>
      <c r="J10"/>
    </row>
    <row r="11" spans="2:10" ht="13.5" thickBot="1">
      <c r="B11" s="91" t="s">
        <v>96</v>
      </c>
      <c r="C11" s="88">
        <f>C9-C10</f>
        <v>-15000</v>
      </c>
      <c r="D11" s="79" t="e">
        <f>C11/$C$3</f>
        <v>#DIV/0!</v>
      </c>
      <c r="E11" s="66">
        <f>C11*12</f>
        <v>-180000</v>
      </c>
      <c r="G11"/>
      <c r="H11" s="117" t="s">
        <v>88</v>
      </c>
      <c r="I11"/>
      <c r="J11"/>
    </row>
    <row r="12" spans="7:10" ht="12.75">
      <c r="G12"/>
      <c r="H12" s="117" t="s">
        <v>80</v>
      </c>
      <c r="I12"/>
      <c r="J12"/>
    </row>
    <row r="13" spans="2:10" ht="12.75">
      <c r="B13" s="148" t="s">
        <v>122</v>
      </c>
      <c r="C13" s="109">
        <v>120000</v>
      </c>
      <c r="G13"/>
      <c r="H13" s="117" t="s">
        <v>89</v>
      </c>
      <c r="I13"/>
      <c r="J13"/>
    </row>
    <row r="14" spans="2:14" ht="12.75">
      <c r="B14" s="4" t="s">
        <v>92</v>
      </c>
      <c r="C14" s="4">
        <v>10</v>
      </c>
      <c r="G14" s="1"/>
      <c r="H14" s="118" t="s">
        <v>123</v>
      </c>
      <c r="I14"/>
      <c r="J14"/>
      <c r="N14" s="117"/>
    </row>
    <row r="15" spans="7:14" ht="12.75">
      <c r="G15" s="1"/>
      <c r="H15" s="118" t="s">
        <v>124</v>
      </c>
      <c r="I15"/>
      <c r="J15"/>
      <c r="N15" s="117"/>
    </row>
    <row r="16" spans="7:12" ht="13.5" thickBot="1">
      <c r="G16" s="1"/>
      <c r="H16" s="118" t="s">
        <v>81</v>
      </c>
      <c r="I16"/>
      <c r="J16"/>
      <c r="L16" s="110"/>
    </row>
    <row r="17" spans="2:14" ht="12.75">
      <c r="B17" s="149" t="s">
        <v>83</v>
      </c>
      <c r="C17" s="150" t="s">
        <v>125</v>
      </c>
      <c r="D17" s="151" t="s">
        <v>126</v>
      </c>
      <c r="G17"/>
      <c r="I17"/>
      <c r="J17"/>
      <c r="N17" s="117"/>
    </row>
    <row r="18" spans="2:10" ht="12.75">
      <c r="B18" s="152" t="s">
        <v>84</v>
      </c>
      <c r="C18" s="153">
        <f>C5</f>
        <v>0</v>
      </c>
      <c r="D18" s="154"/>
      <c r="E18"/>
      <c r="F18"/>
      <c r="G18"/>
      <c r="H18" s="118"/>
      <c r="I18"/>
      <c r="J18"/>
    </row>
    <row r="19" spans="2:10" ht="12.75">
      <c r="B19" s="152" t="s">
        <v>85</v>
      </c>
      <c r="C19" s="153">
        <f>C10</f>
        <v>15000</v>
      </c>
      <c r="D19" s="154"/>
      <c r="E19"/>
      <c r="F19"/>
      <c r="G19" s="1"/>
      <c r="H19" s="117" t="s">
        <v>91</v>
      </c>
      <c r="I19"/>
      <c r="J19"/>
    </row>
    <row r="20" spans="2:10" ht="12.75">
      <c r="B20" s="152"/>
      <c r="C20" s="153">
        <f>C18+C19</f>
        <v>15000</v>
      </c>
      <c r="D20" s="155">
        <f>C20*12</f>
        <v>180000</v>
      </c>
      <c r="G20" s="1"/>
      <c r="H20" s="117" t="s">
        <v>127</v>
      </c>
      <c r="I20"/>
      <c r="J20"/>
    </row>
    <row r="21" spans="2:10" ht="12.75">
      <c r="B21" s="152" t="s">
        <v>86</v>
      </c>
      <c r="C21" s="127"/>
      <c r="D21" s="155">
        <f>C13/C14</f>
        <v>12000</v>
      </c>
      <c r="G21" s="1"/>
      <c r="H21" s="117" t="s">
        <v>94</v>
      </c>
      <c r="I21"/>
      <c r="J21"/>
    </row>
    <row r="22" spans="2:12" ht="13.5" thickBot="1">
      <c r="B22" s="156" t="s">
        <v>83</v>
      </c>
      <c r="C22" s="157">
        <f>(C5+C10)</f>
        <v>15000</v>
      </c>
      <c r="D22" s="158">
        <f>D20+D21</f>
        <v>192000</v>
      </c>
      <c r="G22" s="1"/>
      <c r="H22" s="117" t="s">
        <v>142</v>
      </c>
      <c r="I22"/>
      <c r="J22"/>
      <c r="L22" s="159" t="s">
        <v>90</v>
      </c>
    </row>
    <row r="23" spans="7:10" ht="12.75">
      <c r="G23" s="66"/>
      <c r="H23" s="4" t="s">
        <v>100</v>
      </c>
      <c r="I23"/>
      <c r="J23"/>
    </row>
    <row r="24" spans="6:8" ht="12.75">
      <c r="F24" s="66"/>
      <c r="G24" s="66"/>
      <c r="H24" s="117" t="s">
        <v>128</v>
      </c>
    </row>
    <row r="25" spans="7:8" ht="12.75">
      <c r="G25" s="2"/>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0</v>
      </c>
      <c r="I30" s="66">
        <f>H30</f>
        <v>0</v>
      </c>
      <c r="J30" s="66">
        <f>I30</f>
        <v>0</v>
      </c>
      <c r="K30" s="66">
        <f aca="true" t="shared" si="0" ref="K30:Q30">J30</f>
        <v>0</v>
      </c>
      <c r="L30" s="66">
        <f t="shared" si="0"/>
        <v>0</v>
      </c>
      <c r="M30" s="66">
        <f t="shared" si="0"/>
        <v>0</v>
      </c>
      <c r="N30" s="66">
        <f t="shared" si="0"/>
        <v>0</v>
      </c>
      <c r="O30" s="66">
        <f t="shared" si="0"/>
        <v>0</v>
      </c>
      <c r="P30" s="66">
        <f t="shared" si="0"/>
        <v>0</v>
      </c>
      <c r="Q30" s="66">
        <f t="shared" si="0"/>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t="e">
        <f>IRR(G30:DR30)</f>
        <v>#NUM!</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0</v>
      </c>
      <c r="L44" s="163"/>
      <c r="M44" s="163"/>
    </row>
    <row r="45" spans="1:13" ht="15.75" customHeight="1">
      <c r="A45" s="174"/>
      <c r="B45" s="174"/>
      <c r="C45" s="174"/>
      <c r="D45" s="174"/>
      <c r="E45" s="174"/>
      <c r="F45" s="174"/>
      <c r="G45" s="171" t="s">
        <v>137</v>
      </c>
      <c r="H45" s="171"/>
      <c r="I45" s="171"/>
      <c r="J45" s="171"/>
      <c r="K45" s="162">
        <f>G21</f>
        <v>0</v>
      </c>
      <c r="L45" s="163"/>
      <c r="M45" s="163"/>
    </row>
    <row r="46" spans="1:21" ht="15.75" customHeight="1">
      <c r="A46" s="174"/>
      <c r="B46" s="174"/>
      <c r="C46" s="174"/>
      <c r="D46" s="174"/>
      <c r="E46" s="174"/>
      <c r="F46" s="174"/>
      <c r="G46" s="171" t="s">
        <v>138</v>
      </c>
      <c r="H46" s="171"/>
      <c r="I46" s="171"/>
      <c r="J46" s="171"/>
      <c r="K46" s="162">
        <f>G19</f>
        <v>0</v>
      </c>
      <c r="L46" s="163"/>
      <c r="M46" s="163"/>
      <c r="T46"/>
      <c r="U46"/>
    </row>
    <row r="47" spans="1:13" ht="15.75" customHeight="1">
      <c r="A47" s="174"/>
      <c r="B47" s="174"/>
      <c r="C47" s="174"/>
      <c r="D47" s="174"/>
      <c r="E47" s="174"/>
      <c r="F47" s="174"/>
      <c r="G47" s="171" t="s">
        <v>139</v>
      </c>
      <c r="H47" s="171"/>
      <c r="I47" s="171"/>
      <c r="J47" s="171"/>
      <c r="K47" s="162">
        <f>K44+K45+K46</f>
        <v>0</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2020-06-25T16:31:27Z</dcterms:modified>
  <cp:category/>
  <cp:version/>
  <cp:contentType/>
  <cp:contentStatus/>
</cp:coreProperties>
</file>