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65" windowWidth="13335" windowHeight="4080"/>
  </bookViews>
  <sheets>
    <sheet name="Plan1" sheetId="3" r:id="rId1"/>
    <sheet name="CustoConstrução" sheetId="1" r:id="rId2"/>
    <sheet name="Plan2" sheetId="4" r:id="rId3"/>
    <sheet name="Plan3" sheetId="5" r:id="rId4"/>
    <sheet name="Plan4" sheetId="6" r:id="rId5"/>
    <sheet name="Especulação" sheetId="7" r:id="rId6"/>
  </sheets>
  <calcPr calcId="144525"/>
</workbook>
</file>

<file path=xl/calcChain.xml><?xml version="1.0" encoding="utf-8"?>
<calcChain xmlns="http://schemas.openxmlformats.org/spreadsheetml/2006/main">
  <c r="F12" i="7" l="1"/>
  <c r="C13" i="7"/>
  <c r="Z27" i="7"/>
  <c r="Y27" i="7"/>
  <c r="X27" i="7"/>
  <c r="W27" i="7"/>
  <c r="V27" i="7"/>
  <c r="U27" i="7"/>
  <c r="T27" i="7"/>
  <c r="S27" i="7"/>
  <c r="R27" i="7"/>
  <c r="Q27" i="7"/>
  <c r="P27" i="7"/>
  <c r="O27" i="7"/>
  <c r="U23" i="7"/>
  <c r="T23" i="7"/>
  <c r="S23" i="7"/>
  <c r="Z22" i="7"/>
  <c r="Z23" i="7" s="1"/>
  <c r="Y22" i="7"/>
  <c r="Y23" i="7" s="1"/>
  <c r="X22" i="7"/>
  <c r="X23" i="7" s="1"/>
  <c r="W22" i="7"/>
  <c r="W23" i="7" s="1"/>
  <c r="V22" i="7"/>
  <c r="V23" i="7" s="1"/>
  <c r="U22" i="7"/>
  <c r="T22" i="7"/>
  <c r="S22" i="7"/>
  <c r="R22" i="7"/>
  <c r="R23" i="7" s="1"/>
  <c r="Q22" i="7"/>
  <c r="Q23" i="7" s="1"/>
  <c r="P22" i="7"/>
  <c r="P23" i="7" s="1"/>
  <c r="O22" i="7"/>
  <c r="O23" i="7" s="1"/>
  <c r="O24" i="7" s="1"/>
  <c r="P24" i="7" s="1"/>
  <c r="Q24" i="7" s="1"/>
  <c r="R24" i="7" s="1"/>
  <c r="S24" i="7" s="1"/>
  <c r="T24" i="7" s="1"/>
  <c r="U24" i="7" s="1"/>
  <c r="AE27" i="7"/>
  <c r="AD27" i="7"/>
  <c r="AC27" i="7"/>
  <c r="AB27" i="7"/>
  <c r="AA27" i="7"/>
  <c r="N27" i="7"/>
  <c r="M27" i="7"/>
  <c r="L27" i="7"/>
  <c r="K27" i="7"/>
  <c r="J27" i="7"/>
  <c r="I27" i="7"/>
  <c r="H27" i="7"/>
  <c r="G27" i="7"/>
  <c r="F27" i="7"/>
  <c r="E27" i="7"/>
  <c r="AE23" i="7"/>
  <c r="N23" i="7"/>
  <c r="F23" i="7"/>
  <c r="AE22" i="7"/>
  <c r="AD22" i="7"/>
  <c r="AD23" i="7" s="1"/>
  <c r="AC22" i="7"/>
  <c r="AC23" i="7" s="1"/>
  <c r="AB22" i="7"/>
  <c r="AB23" i="7" s="1"/>
  <c r="AA22" i="7"/>
  <c r="AA23" i="7" s="1"/>
  <c r="N22" i="7"/>
  <c r="M22" i="7"/>
  <c r="M23" i="7" s="1"/>
  <c r="L22" i="7"/>
  <c r="L23" i="7" s="1"/>
  <c r="K22" i="7"/>
  <c r="K23" i="7" s="1"/>
  <c r="J22" i="7"/>
  <c r="J23" i="7" s="1"/>
  <c r="I22" i="7"/>
  <c r="I23" i="7" s="1"/>
  <c r="H22" i="7"/>
  <c r="G22" i="7"/>
  <c r="G23" i="7" s="1"/>
  <c r="F22" i="7"/>
  <c r="E22" i="7"/>
  <c r="D17" i="7"/>
  <c r="D18" i="7" s="1"/>
  <c r="E18" i="7" s="1"/>
  <c r="BN18" i="7" s="1"/>
  <c r="J12" i="7"/>
  <c r="J13" i="7" s="1"/>
  <c r="K10" i="7"/>
  <c r="F9" i="7"/>
  <c r="F8" i="7"/>
  <c r="K5" i="7"/>
  <c r="C5" i="7"/>
  <c r="C8" i="7" s="1"/>
  <c r="C9" i="7" s="1"/>
  <c r="D15" i="7" s="1"/>
  <c r="K3" i="7"/>
  <c r="D1" i="7"/>
  <c r="J13" i="3"/>
  <c r="K10" i="3"/>
  <c r="J12" i="3"/>
  <c r="V24" i="7" l="1"/>
  <c r="W24" i="7" s="1"/>
  <c r="X24" i="7" s="1"/>
  <c r="Y24" i="7" s="1"/>
  <c r="Z24" i="7" s="1"/>
  <c r="D16" i="7"/>
  <c r="H16" i="7" s="1"/>
  <c r="AO15" i="7"/>
  <c r="D21" i="7"/>
  <c r="BM21" i="7" s="1"/>
  <c r="BN21" i="7" s="1"/>
  <c r="D20" i="7"/>
  <c r="D22" i="7"/>
  <c r="D19" i="7"/>
  <c r="E17" i="7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R22" i="6"/>
  <c r="Q22" i="6"/>
  <c r="P22" i="6"/>
  <c r="J22" i="6"/>
  <c r="I22" i="6"/>
  <c r="S21" i="6"/>
  <c r="S22" i="6" s="1"/>
  <c r="R21" i="6"/>
  <c r="Q21" i="6"/>
  <c r="P21" i="6"/>
  <c r="O21" i="6"/>
  <c r="O22" i="6" s="1"/>
  <c r="N21" i="6"/>
  <c r="N22" i="6" s="1"/>
  <c r="M21" i="6"/>
  <c r="M22" i="6" s="1"/>
  <c r="L21" i="6"/>
  <c r="L22" i="6" s="1"/>
  <c r="K21" i="6"/>
  <c r="K22" i="6" s="1"/>
  <c r="J21" i="6"/>
  <c r="I21" i="6"/>
  <c r="H21" i="6"/>
  <c r="G21" i="6"/>
  <c r="G22" i="6" s="1"/>
  <c r="F21" i="6"/>
  <c r="F22" i="6" s="1"/>
  <c r="E21" i="6"/>
  <c r="D16" i="6"/>
  <c r="D17" i="6" s="1"/>
  <c r="E17" i="6" s="1"/>
  <c r="BB17" i="6" s="1"/>
  <c r="C11" i="6"/>
  <c r="C12" i="6" s="1"/>
  <c r="C9" i="6"/>
  <c r="D14" i="6" s="1"/>
  <c r="F8" i="6"/>
  <c r="F9" i="6" s="1"/>
  <c r="C8" i="6"/>
  <c r="K5" i="6"/>
  <c r="C5" i="6"/>
  <c r="K3" i="6"/>
  <c r="D1" i="6"/>
  <c r="F9" i="3"/>
  <c r="F8" i="3"/>
  <c r="D17" i="3"/>
  <c r="K5" i="3"/>
  <c r="K3" i="3"/>
  <c r="C12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E27" i="3"/>
  <c r="F23" i="3"/>
  <c r="BN16" i="7" l="1"/>
  <c r="H23" i="7"/>
  <c r="E23" i="7"/>
  <c r="BN17" i="7"/>
  <c r="D23" i="7"/>
  <c r="C25" i="7" s="1"/>
  <c r="AX20" i="7"/>
  <c r="BM20" i="7"/>
  <c r="AP15" i="7"/>
  <c r="AF19" i="7"/>
  <c r="BM19" i="7"/>
  <c r="D18" i="6"/>
  <c r="D19" i="6"/>
  <c r="D21" i="6"/>
  <c r="D20" i="6"/>
  <c r="BA20" i="6" s="1"/>
  <c r="BB20" i="6" s="1"/>
  <c r="D15" i="6"/>
  <c r="H15" i="6" s="1"/>
  <c r="AC14" i="6"/>
  <c r="E16" i="6"/>
  <c r="G23" i="3"/>
  <c r="I23" i="3"/>
  <c r="J23" i="3"/>
  <c r="K23" i="3"/>
  <c r="L23" i="3"/>
  <c r="M23" i="3"/>
  <c r="N23" i="3"/>
  <c r="O23" i="3"/>
  <c r="P23" i="3"/>
  <c r="Q23" i="3"/>
  <c r="R23" i="3"/>
  <c r="S23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E22" i="3"/>
  <c r="D6" i="4"/>
  <c r="D5" i="4"/>
  <c r="C5" i="4"/>
  <c r="D4" i="4"/>
  <c r="C4" i="4"/>
  <c r="B7" i="4"/>
  <c r="D1" i="3"/>
  <c r="D7" i="1"/>
  <c r="D18" i="3"/>
  <c r="E18" i="3" s="1"/>
  <c r="BB18" i="3" s="1"/>
  <c r="C5" i="3"/>
  <c r="E24" i="7" l="1"/>
  <c r="F24" i="7" s="1"/>
  <c r="G24" i="7" s="1"/>
  <c r="H24" i="7" s="1"/>
  <c r="I24" i="7" s="1"/>
  <c r="J24" i="7" s="1"/>
  <c r="K24" i="7" s="1"/>
  <c r="L24" i="7" s="1"/>
  <c r="M24" i="7" s="1"/>
  <c r="N24" i="7" s="1"/>
  <c r="AA24" i="7" s="1"/>
  <c r="AB24" i="7" s="1"/>
  <c r="AC24" i="7" s="1"/>
  <c r="AD24" i="7" s="1"/>
  <c r="AE24" i="7" s="1"/>
  <c r="AY20" i="7"/>
  <c r="AZ20" i="7" s="1"/>
  <c r="BA20" i="7" s="1"/>
  <c r="BB20" i="7" s="1"/>
  <c r="BC20" i="7" s="1"/>
  <c r="BD20" i="7" s="1"/>
  <c r="BE20" i="7" s="1"/>
  <c r="BF20" i="7" s="1"/>
  <c r="BG20" i="7" s="1"/>
  <c r="BH20" i="7" s="1"/>
  <c r="BI20" i="7" s="1"/>
  <c r="BJ20" i="7" s="1"/>
  <c r="BK20" i="7" s="1"/>
  <c r="BL20" i="7" s="1"/>
  <c r="AF22" i="7"/>
  <c r="AF23" i="7" s="1"/>
  <c r="AF27" i="7"/>
  <c r="AG19" i="7"/>
  <c r="BM27" i="7"/>
  <c r="BM22" i="7"/>
  <c r="BM23" i="7" s="1"/>
  <c r="AQ15" i="7"/>
  <c r="C8" i="3"/>
  <c r="C9" i="3" s="1"/>
  <c r="D15" i="3" s="1"/>
  <c r="D16" i="3" s="1"/>
  <c r="H16" i="3" s="1"/>
  <c r="H23" i="3" s="1"/>
  <c r="C13" i="3"/>
  <c r="D22" i="3" s="1"/>
  <c r="D22" i="6"/>
  <c r="C24" i="6" s="1"/>
  <c r="H22" i="6"/>
  <c r="BB15" i="6"/>
  <c r="E22" i="6"/>
  <c r="BB16" i="6"/>
  <c r="AL19" i="6"/>
  <c r="BA19" i="6"/>
  <c r="AD14" i="6"/>
  <c r="T18" i="6"/>
  <c r="BA18" i="6"/>
  <c r="E17" i="3"/>
  <c r="AR15" i="7" l="1"/>
  <c r="BN20" i="7"/>
  <c r="AF24" i="7"/>
  <c r="AH19" i="7"/>
  <c r="AG27" i="7"/>
  <c r="AG22" i="7"/>
  <c r="AG23" i="7" s="1"/>
  <c r="BB16" i="3"/>
  <c r="AC15" i="3"/>
  <c r="AM19" i="6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21" i="6"/>
  <c r="BA22" i="6" s="1"/>
  <c r="BA26" i="6"/>
  <c r="T22" i="6"/>
  <c r="T26" i="6"/>
  <c r="U18" i="6"/>
  <c r="T21" i="6"/>
  <c r="E23" i="6"/>
  <c r="F23" i="6" s="1"/>
  <c r="G23" i="6" s="1"/>
  <c r="H23" i="6" s="1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S23" i="6" s="1"/>
  <c r="T23" i="6" s="1"/>
  <c r="AE14" i="6"/>
  <c r="AD15" i="3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E23" i="3"/>
  <c r="E24" i="3" s="1"/>
  <c r="BB17" i="3"/>
  <c r="D21" i="3"/>
  <c r="BA21" i="3" s="1"/>
  <c r="BB21" i="3" s="1"/>
  <c r="D20" i="3"/>
  <c r="D19" i="3"/>
  <c r="AG24" i="7" l="1"/>
  <c r="AS15" i="7"/>
  <c r="AH22" i="7"/>
  <c r="AH27" i="7"/>
  <c r="AI19" i="7"/>
  <c r="BB15" i="3"/>
  <c r="AF14" i="6"/>
  <c r="V18" i="6"/>
  <c r="U26" i="6"/>
  <c r="U21" i="6"/>
  <c r="BB19" i="6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BA19" i="3"/>
  <c r="D23" i="3"/>
  <c r="C25" i="3" s="1"/>
  <c r="T19" i="3"/>
  <c r="BA20" i="3"/>
  <c r="AL20" i="3"/>
  <c r="AI27" i="7" l="1"/>
  <c r="AJ19" i="7"/>
  <c r="AI22" i="7"/>
  <c r="AI23" i="7" s="1"/>
  <c r="AT15" i="7"/>
  <c r="AH23" i="7"/>
  <c r="AH24" i="7" s="1"/>
  <c r="U22" i="6"/>
  <c r="V26" i="6"/>
  <c r="W18" i="6"/>
  <c r="V21" i="6"/>
  <c r="V22" i="6"/>
  <c r="AG14" i="6"/>
  <c r="BA27" i="3"/>
  <c r="BA22" i="3"/>
  <c r="BA23" i="3" s="1"/>
  <c r="AM20" i="3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T27" i="3"/>
  <c r="T22" i="3"/>
  <c r="U19" i="3"/>
  <c r="AI24" i="7" l="1"/>
  <c r="AU15" i="7"/>
  <c r="AJ22" i="7"/>
  <c r="AJ23" i="7" s="1"/>
  <c r="AJ27" i="7"/>
  <c r="AK19" i="7"/>
  <c r="U23" i="6"/>
  <c r="V23" i="6" s="1"/>
  <c r="W26" i="6"/>
  <c r="X18" i="6"/>
  <c r="W21" i="6"/>
  <c r="W22" i="6" s="1"/>
  <c r="AH14" i="6"/>
  <c r="BB20" i="3"/>
  <c r="U27" i="3"/>
  <c r="V19" i="3"/>
  <c r="U22" i="3"/>
  <c r="U23" i="3" s="1"/>
  <c r="T23" i="3"/>
  <c r="T24" i="3" s="1"/>
  <c r="AJ24" i="7" l="1"/>
  <c r="AK22" i="7"/>
  <c r="AK23" i="7"/>
  <c r="AL19" i="7"/>
  <c r="AK27" i="7"/>
  <c r="AV15" i="7"/>
  <c r="W23" i="6"/>
  <c r="X21" i="6"/>
  <c r="X22" i="6"/>
  <c r="X26" i="6"/>
  <c r="Y18" i="6"/>
  <c r="AI14" i="6"/>
  <c r="U24" i="3"/>
  <c r="V27" i="3"/>
  <c r="W19" i="3"/>
  <c r="V22" i="3"/>
  <c r="AK24" i="7" l="1"/>
  <c r="AL27" i="7"/>
  <c r="AM19" i="7"/>
  <c r="AL22" i="7"/>
  <c r="AL23" i="7" s="1"/>
  <c r="AW15" i="7"/>
  <c r="Y26" i="6"/>
  <c r="Z18" i="6"/>
  <c r="Y21" i="6"/>
  <c r="Y22" i="6" s="1"/>
  <c r="X23" i="6"/>
  <c r="AJ14" i="6"/>
  <c r="V23" i="3"/>
  <c r="V24" i="3" s="1"/>
  <c r="X19" i="3"/>
  <c r="W27" i="3"/>
  <c r="W22" i="3"/>
  <c r="AL24" i="7" l="1"/>
  <c r="AX15" i="7"/>
  <c r="AN19" i="7"/>
  <c r="AM27" i="7"/>
  <c r="AM22" i="7"/>
  <c r="AM23" i="7" s="1"/>
  <c r="Y23" i="6"/>
  <c r="AK14" i="6"/>
  <c r="Z26" i="6"/>
  <c r="AA18" i="6"/>
  <c r="Z21" i="6"/>
  <c r="Z22" i="6" s="1"/>
  <c r="W23" i="3"/>
  <c r="W24" i="3" s="1"/>
  <c r="Y19" i="3"/>
  <c r="X27" i="3"/>
  <c r="X22" i="3"/>
  <c r="X23" i="3" s="1"/>
  <c r="AM24" i="7" l="1"/>
  <c r="AY15" i="7"/>
  <c r="AN27" i="7"/>
  <c r="AO19" i="7"/>
  <c r="AN22" i="7"/>
  <c r="AN23" i="7" s="1"/>
  <c r="AA21" i="6"/>
  <c r="AA26" i="6"/>
  <c r="AB18" i="6"/>
  <c r="AA22" i="6"/>
  <c r="AL14" i="6"/>
  <c r="Z23" i="6"/>
  <c r="AA23" i="6" s="1"/>
  <c r="X24" i="3"/>
  <c r="Z19" i="3"/>
  <c r="Y27" i="3"/>
  <c r="Y22" i="3"/>
  <c r="Y23" i="3" s="1"/>
  <c r="AN24" i="7" l="1"/>
  <c r="AZ15" i="7"/>
  <c r="AP19" i="7"/>
  <c r="AO27" i="7"/>
  <c r="AO22" i="7"/>
  <c r="AO23" i="7" s="1"/>
  <c r="AC18" i="6"/>
  <c r="AB21" i="6"/>
  <c r="AB22" i="6" s="1"/>
  <c r="AB23" i="6" s="1"/>
  <c r="AB26" i="6"/>
  <c r="AM14" i="6"/>
  <c r="Y24" i="3"/>
  <c r="AA19" i="3"/>
  <c r="Z27" i="3"/>
  <c r="Z22" i="3"/>
  <c r="Z23" i="3" s="1"/>
  <c r="AO24" i="7" l="1"/>
  <c r="AP27" i="7"/>
  <c r="AQ19" i="7"/>
  <c r="AP22" i="7"/>
  <c r="AP23" i="7" s="1"/>
  <c r="BA15" i="7"/>
  <c r="AN14" i="6"/>
  <c r="AC21" i="6"/>
  <c r="AC26" i="6"/>
  <c r="AD18" i="6"/>
  <c r="AC22" i="6"/>
  <c r="AC23" i="6" s="1"/>
  <c r="Z24" i="3"/>
  <c r="AB19" i="3"/>
  <c r="AA27" i="3"/>
  <c r="AA22" i="3"/>
  <c r="AA23" i="3" s="1"/>
  <c r="AP24" i="7" l="1"/>
  <c r="BB15" i="7"/>
  <c r="AQ27" i="7"/>
  <c r="AR19" i="7"/>
  <c r="AQ22" i="7"/>
  <c r="AQ23" i="7" s="1"/>
  <c r="AA24" i="3"/>
  <c r="AD26" i="6"/>
  <c r="AE18" i="6"/>
  <c r="AD21" i="6"/>
  <c r="AD22" i="6"/>
  <c r="AD23" i="6" s="1"/>
  <c r="AO14" i="6"/>
  <c r="AC19" i="3"/>
  <c r="AB27" i="3"/>
  <c r="AB22" i="3"/>
  <c r="AB23" i="3" s="1"/>
  <c r="AQ24" i="7" l="1"/>
  <c r="AR22" i="7"/>
  <c r="AR27" i="7"/>
  <c r="AS19" i="7"/>
  <c r="AR23" i="7"/>
  <c r="BC15" i="7"/>
  <c r="AB24" i="3"/>
  <c r="AP14" i="6"/>
  <c r="AE26" i="6"/>
  <c r="AF18" i="6"/>
  <c r="AE21" i="6"/>
  <c r="AE22" i="6" s="1"/>
  <c r="AE23" i="6" s="1"/>
  <c r="AD19" i="3"/>
  <c r="AC27" i="3"/>
  <c r="AC22" i="3"/>
  <c r="AC23" i="3" s="1"/>
  <c r="AR24" i="7" l="1"/>
  <c r="BD15" i="7"/>
  <c r="AT19" i="7"/>
  <c r="AS22" i="7"/>
  <c r="AS23" i="7" s="1"/>
  <c r="AS27" i="7"/>
  <c r="AC24" i="3"/>
  <c r="AF21" i="6"/>
  <c r="AF26" i="6"/>
  <c r="AG18" i="6"/>
  <c r="AF22" i="6"/>
  <c r="AF23" i="6" s="1"/>
  <c r="AQ14" i="6"/>
  <c r="AE19" i="3"/>
  <c r="AD27" i="3"/>
  <c r="AD22" i="3"/>
  <c r="AD23" i="3" s="1"/>
  <c r="AS24" i="7" l="1"/>
  <c r="AT27" i="7"/>
  <c r="AU19" i="7"/>
  <c r="AT22" i="7"/>
  <c r="AT23" i="7" s="1"/>
  <c r="BE15" i="7"/>
  <c r="AD24" i="3"/>
  <c r="AG26" i="6"/>
  <c r="AH18" i="6"/>
  <c r="AG21" i="6"/>
  <c r="AG22" i="6"/>
  <c r="AG23" i="6" s="1"/>
  <c r="AR14" i="6"/>
  <c r="AF19" i="3"/>
  <c r="AE27" i="3"/>
  <c r="AE22" i="3"/>
  <c r="AE23" i="3" s="1"/>
  <c r="AE24" i="3" s="1"/>
  <c r="AT24" i="7" l="1"/>
  <c r="BF15" i="7"/>
  <c r="AU27" i="7"/>
  <c r="AV19" i="7"/>
  <c r="AU22" i="7"/>
  <c r="AU23" i="7" s="1"/>
  <c r="AS14" i="6"/>
  <c r="AH26" i="6"/>
  <c r="AI18" i="6"/>
  <c r="AH21" i="6"/>
  <c r="AH22" i="6" s="1"/>
  <c r="AH23" i="6" s="1"/>
  <c r="AG19" i="3"/>
  <c r="AF27" i="3"/>
  <c r="AF22" i="3"/>
  <c r="AF23" i="3" s="1"/>
  <c r="AF24" i="3" s="1"/>
  <c r="AU24" i="7" l="1"/>
  <c r="AV22" i="7"/>
  <c r="AV23" i="7" s="1"/>
  <c r="AV27" i="7"/>
  <c r="AW19" i="7"/>
  <c r="BG15" i="7"/>
  <c r="AI26" i="6"/>
  <c r="AJ18" i="6"/>
  <c r="AI21" i="6"/>
  <c r="AI22" i="6"/>
  <c r="AI23" i="6" s="1"/>
  <c r="AT14" i="6"/>
  <c r="AH19" i="3"/>
  <c r="AG27" i="3"/>
  <c r="AG22" i="3"/>
  <c r="AG23" i="3" s="1"/>
  <c r="AG24" i="3" s="1"/>
  <c r="AV24" i="7" l="1"/>
  <c r="BH15" i="7"/>
  <c r="AX19" i="7"/>
  <c r="AW27" i="7"/>
  <c r="AW22" i="7"/>
  <c r="AW23" i="7" s="1"/>
  <c r="AK18" i="6"/>
  <c r="AJ21" i="6"/>
  <c r="AJ26" i="6"/>
  <c r="AJ22" i="6"/>
  <c r="AJ23" i="6" s="1"/>
  <c r="AU14" i="6"/>
  <c r="AI19" i="3"/>
  <c r="AH27" i="3"/>
  <c r="AH22" i="3"/>
  <c r="AH23" i="3" s="1"/>
  <c r="AH24" i="3" s="1"/>
  <c r="AW24" i="7" l="1"/>
  <c r="AX27" i="7"/>
  <c r="AY19" i="7"/>
  <c r="AX22" i="7"/>
  <c r="AX23" i="7" s="1"/>
  <c r="BI15" i="7"/>
  <c r="AV14" i="6"/>
  <c r="AL18" i="6"/>
  <c r="AK26" i="6"/>
  <c r="AK21" i="6"/>
  <c r="AK22" i="6"/>
  <c r="AK23" i="6" s="1"/>
  <c r="AJ19" i="3"/>
  <c r="AI27" i="3"/>
  <c r="AI22" i="3"/>
  <c r="AI23" i="3" s="1"/>
  <c r="AI24" i="3" s="1"/>
  <c r="AX24" i="7" l="1"/>
  <c r="BJ15" i="7"/>
  <c r="AY27" i="7"/>
  <c r="AZ19" i="7"/>
  <c r="AY22" i="7"/>
  <c r="AY23" i="7" s="1"/>
  <c r="AL26" i="6"/>
  <c r="AM18" i="6"/>
  <c r="AL21" i="6"/>
  <c r="AL22" i="6"/>
  <c r="AL23" i="6" s="1"/>
  <c r="AW14" i="6"/>
  <c r="AK19" i="3"/>
  <c r="AJ27" i="3"/>
  <c r="AJ22" i="3"/>
  <c r="AJ23" i="3" s="1"/>
  <c r="AJ24" i="3" s="1"/>
  <c r="AY24" i="7" l="1"/>
  <c r="AZ22" i="7"/>
  <c r="AZ23" i="7" s="1"/>
  <c r="BA19" i="7"/>
  <c r="AZ27" i="7"/>
  <c r="BK15" i="7"/>
  <c r="AX14" i="6"/>
  <c r="AM26" i="6"/>
  <c r="AN18" i="6"/>
  <c r="AM21" i="6"/>
  <c r="AM22" i="6"/>
  <c r="AM23" i="6" s="1"/>
  <c r="AL19" i="3"/>
  <c r="AK27" i="3"/>
  <c r="AK22" i="3"/>
  <c r="AK23" i="3" s="1"/>
  <c r="AK24" i="3" s="1"/>
  <c r="AZ24" i="7" l="1"/>
  <c r="BL15" i="7"/>
  <c r="BA27" i="7"/>
  <c r="BB19" i="7"/>
  <c r="BA22" i="7"/>
  <c r="BA23" i="7" s="1"/>
  <c r="AN21" i="6"/>
  <c r="AN26" i="6"/>
  <c r="AO18" i="6"/>
  <c r="AN22" i="6"/>
  <c r="AN23" i="6" s="1"/>
  <c r="AY14" i="6"/>
  <c r="AM19" i="3"/>
  <c r="AL27" i="3"/>
  <c r="AL22" i="3"/>
  <c r="AL23" i="3" s="1"/>
  <c r="AL24" i="3" s="1"/>
  <c r="BA24" i="7" l="1"/>
  <c r="BB27" i="7"/>
  <c r="BC19" i="7"/>
  <c r="BB22" i="7"/>
  <c r="BB23" i="7" s="1"/>
  <c r="BN15" i="7"/>
  <c r="AZ14" i="6"/>
  <c r="AO26" i="6"/>
  <c r="AP18" i="6"/>
  <c r="AO21" i="6"/>
  <c r="AO22" i="6" s="1"/>
  <c r="AO23" i="6" s="1"/>
  <c r="AN19" i="3"/>
  <c r="AM27" i="3"/>
  <c r="AM22" i="3"/>
  <c r="AM23" i="3" s="1"/>
  <c r="AM24" i="3" s="1"/>
  <c r="BB24" i="7" l="1"/>
  <c r="BC27" i="7"/>
  <c r="BD19" i="7"/>
  <c r="BC22" i="7"/>
  <c r="BC23" i="7" s="1"/>
  <c r="BB14" i="6"/>
  <c r="AP26" i="6"/>
  <c r="AP21" i="6"/>
  <c r="AQ18" i="6"/>
  <c r="AP22" i="6"/>
  <c r="AP23" i="6" s="1"/>
  <c r="AO19" i="3"/>
  <c r="AN27" i="3"/>
  <c r="AN22" i="3"/>
  <c r="AN23" i="3" s="1"/>
  <c r="AN24" i="3" s="1"/>
  <c r="BC24" i="7" l="1"/>
  <c r="BD22" i="7"/>
  <c r="BD23" i="7" s="1"/>
  <c r="BD27" i="7"/>
  <c r="BE19" i="7"/>
  <c r="AQ26" i="6"/>
  <c r="AR18" i="6"/>
  <c r="AQ21" i="6"/>
  <c r="AQ22" i="6"/>
  <c r="AQ23" i="6" s="1"/>
  <c r="AP19" i="3"/>
  <c r="AO27" i="3"/>
  <c r="AO22" i="3"/>
  <c r="AO23" i="3" s="1"/>
  <c r="AO24" i="3" s="1"/>
  <c r="BD24" i="7" l="1"/>
  <c r="BE27" i="7"/>
  <c r="BF19" i="7"/>
  <c r="BE22" i="7"/>
  <c r="BE23" i="7" s="1"/>
  <c r="AR26" i="6"/>
  <c r="AS18" i="6"/>
  <c r="AR21" i="6"/>
  <c r="AR22" i="6"/>
  <c r="AR23" i="6" s="1"/>
  <c r="AQ19" i="3"/>
  <c r="AP27" i="3"/>
  <c r="AP22" i="3"/>
  <c r="AP23" i="3" s="1"/>
  <c r="AP24" i="3" s="1"/>
  <c r="BE24" i="7" l="1"/>
  <c r="BF27" i="7"/>
  <c r="BG19" i="7"/>
  <c r="BF22" i="7"/>
  <c r="BF23" i="7" s="1"/>
  <c r="AT18" i="6"/>
  <c r="AS26" i="6"/>
  <c r="AS21" i="6"/>
  <c r="AS22" i="6" s="1"/>
  <c r="AS23" i="6" s="1"/>
  <c r="AR19" i="3"/>
  <c r="AQ27" i="3"/>
  <c r="AQ22" i="3"/>
  <c r="AQ23" i="3" s="1"/>
  <c r="AQ24" i="3" s="1"/>
  <c r="BF24" i="7" l="1"/>
  <c r="BG27" i="7"/>
  <c r="BH19" i="7"/>
  <c r="BG22" i="7"/>
  <c r="BG23" i="7"/>
  <c r="AT21" i="6"/>
  <c r="AT26" i="6"/>
  <c r="AU18" i="6"/>
  <c r="AT22" i="6"/>
  <c r="AT23" i="6" s="1"/>
  <c r="AS19" i="3"/>
  <c r="AR27" i="3"/>
  <c r="AR22" i="3"/>
  <c r="AR23" i="3" s="1"/>
  <c r="AR24" i="3" s="1"/>
  <c r="BG24" i="7" l="1"/>
  <c r="BH22" i="7"/>
  <c r="BH23" i="7" s="1"/>
  <c r="BH27" i="7"/>
  <c r="BI19" i="7"/>
  <c r="AU26" i="6"/>
  <c r="AV18" i="6"/>
  <c r="AU21" i="6"/>
  <c r="AU22" i="6" s="1"/>
  <c r="AU23" i="6" s="1"/>
  <c r="AT19" i="3"/>
  <c r="AS27" i="3"/>
  <c r="AS22" i="3"/>
  <c r="AS23" i="3" s="1"/>
  <c r="AS24" i="3" s="1"/>
  <c r="BH24" i="7" l="1"/>
  <c r="BI22" i="7"/>
  <c r="BI23" i="7" s="1"/>
  <c r="BI27" i="7"/>
  <c r="BJ19" i="7"/>
  <c r="AV21" i="6"/>
  <c r="AV26" i="6"/>
  <c r="AW18" i="6"/>
  <c r="AV22" i="6"/>
  <c r="AV23" i="6" s="1"/>
  <c r="AU19" i="3"/>
  <c r="AT27" i="3"/>
  <c r="AT22" i="3"/>
  <c r="AT23" i="3" s="1"/>
  <c r="AT24" i="3" s="1"/>
  <c r="BI24" i="7" l="1"/>
  <c r="BJ27" i="7"/>
  <c r="BK19" i="7"/>
  <c r="BJ22" i="7"/>
  <c r="BJ23" i="7"/>
  <c r="AW26" i="6"/>
  <c r="AX18" i="6"/>
  <c r="AW21" i="6"/>
  <c r="AW22" i="6"/>
  <c r="AW23" i="6" s="1"/>
  <c r="AV19" i="3"/>
  <c r="AU27" i="3"/>
  <c r="AU22" i="3"/>
  <c r="AU23" i="3" s="1"/>
  <c r="AU24" i="3" s="1"/>
  <c r="BJ24" i="7" l="1"/>
  <c r="BL19" i="7"/>
  <c r="BK27" i="7"/>
  <c r="BK22" i="7"/>
  <c r="BK23" i="7" s="1"/>
  <c r="AY18" i="6"/>
  <c r="AX26" i="6"/>
  <c r="AX21" i="6"/>
  <c r="AX22" i="6"/>
  <c r="AX23" i="6" s="1"/>
  <c r="AW19" i="3"/>
  <c r="AV27" i="3"/>
  <c r="AV22" i="3"/>
  <c r="AV23" i="3" s="1"/>
  <c r="AV24" i="3" s="1"/>
  <c r="BK24" i="7" l="1"/>
  <c r="BL22" i="7"/>
  <c r="BN22" i="7" s="1"/>
  <c r="BL27" i="7"/>
  <c r="D27" i="7" s="1"/>
  <c r="BN19" i="7"/>
  <c r="AY21" i="6"/>
  <c r="AY26" i="6"/>
  <c r="AZ18" i="6"/>
  <c r="AY22" i="6"/>
  <c r="AY23" i="6" s="1"/>
  <c r="AX19" i="3"/>
  <c r="AW27" i="3"/>
  <c r="AW22" i="3"/>
  <c r="AW23" i="3" s="1"/>
  <c r="AW24" i="3" s="1"/>
  <c r="BL23" i="7" l="1"/>
  <c r="BN23" i="7" s="1"/>
  <c r="BN27" i="7"/>
  <c r="AZ26" i="6"/>
  <c r="AZ21" i="6"/>
  <c r="BB21" i="6" s="1"/>
  <c r="BB18" i="6"/>
  <c r="AZ22" i="6"/>
  <c r="AY19" i="3"/>
  <c r="AX27" i="3"/>
  <c r="AX22" i="3"/>
  <c r="AX23" i="3" s="1"/>
  <c r="AX24" i="3" s="1"/>
  <c r="BL24" i="7" l="1"/>
  <c r="BM24" i="7" s="1"/>
  <c r="D26" i="7"/>
  <c r="C28" i="7" s="1"/>
  <c r="D25" i="6"/>
  <c r="BB22" i="6"/>
  <c r="BB26" i="6"/>
  <c r="D26" i="6"/>
  <c r="AZ23" i="6"/>
  <c r="BA23" i="6" s="1"/>
  <c r="AZ19" i="3"/>
  <c r="AY27" i="3"/>
  <c r="AY22" i="3"/>
  <c r="AY23" i="3" s="1"/>
  <c r="AY24" i="3" s="1"/>
  <c r="C27" i="6" l="1"/>
  <c r="AZ27" i="3"/>
  <c r="AZ22" i="3"/>
  <c r="BB22" i="3" s="1"/>
  <c r="BB19" i="3"/>
  <c r="BB27" i="3" l="1"/>
  <c r="D27" i="3"/>
  <c r="AZ23" i="3"/>
  <c r="AZ24" i="3" s="1"/>
  <c r="BA24" i="3" s="1"/>
  <c r="BB23" i="3" l="1"/>
  <c r="D26" i="3"/>
  <c r="C28" i="3" s="1"/>
</calcChain>
</file>

<file path=xl/sharedStrings.xml><?xml version="1.0" encoding="utf-8"?>
<sst xmlns="http://schemas.openxmlformats.org/spreadsheetml/2006/main" count="225" uniqueCount="82">
  <si>
    <t>Tabela 647 - Custo de projeto m², por tipo de projeto e padrão de acabamento</t>
  </si>
  <si>
    <t>Unidade da Federação - São Paulo</t>
  </si>
  <si>
    <t>Variável - Custo de projeto m² (Reais)</t>
  </si>
  <si>
    <t>Tipo de projeto</t>
  </si>
  <si>
    <t>Mês x Padrão de acabamento</t>
  </si>
  <si>
    <t>abril 2020</t>
  </si>
  <si>
    <t>Alto</t>
  </si>
  <si>
    <t>PR12-2QP..3597 Prédio residencial, pilotis, 12 pavimentos tipo, sala, 2 quartos, circulação, banheiro, cozinha, área de serviço, quarto e WC de empregada</t>
  </si>
  <si>
    <t>Fonte: IBGE - Sistema Nacional de Pesquisa de Custos e Índices da Construção Civil</t>
  </si>
  <si>
    <t>Notas</t>
  </si>
  <si>
    <t>1 - Ver moedas correntes e datas-base das séries em    http://www.ibge.gov.br/home/estatistica/indicadores/precos/sinapi/seriescustind.shtm</t>
  </si>
  <si>
    <t>2 - Para obter outros dados sobre o SINAPI consulte a Caixa Econômica Federal no endereço http://www1.caixa.gov.br/gov/gov_social/municipal/programa_des_urbano/SINAPI/index.asp</t>
  </si>
  <si>
    <t>Legenda</t>
  </si>
  <si>
    <t>Símbolo</t>
  </si>
  <si>
    <t>Significado</t>
  </si>
  <si>
    <t>-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</si>
  <si>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</si>
  <si>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</si>
  <si>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</si>
  <si>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X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</si>
  <si>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</si>
  <si>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</si>
  <si>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</si>
  <si>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</si>
  <si>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</si>
  <si>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</si>
  <si>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</si>
  <si>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multiplicador: 10% elevador + 30% BDI</t>
  </si>
  <si>
    <t>Terreno</t>
  </si>
  <si>
    <t>un.</t>
  </si>
  <si>
    <t>m²</t>
  </si>
  <si>
    <t>C.A.</t>
  </si>
  <si>
    <t>Área Útil</t>
  </si>
  <si>
    <t>Área construida</t>
  </si>
  <si>
    <t>Eficiência de projeto</t>
  </si>
  <si>
    <t>Custo de obra</t>
  </si>
  <si>
    <t>R$</t>
  </si>
  <si>
    <t>Receitas e despesas</t>
  </si>
  <si>
    <t>Projeto</t>
  </si>
  <si>
    <t>Referência</t>
  </si>
  <si>
    <t>%</t>
  </si>
  <si>
    <t>C.O.</t>
  </si>
  <si>
    <t>Custo terreno</t>
  </si>
  <si>
    <t>R$/m²</t>
  </si>
  <si>
    <t>Subtotal</t>
  </si>
  <si>
    <t>Despesas Compra terreno</t>
  </si>
  <si>
    <t>C.T.</t>
  </si>
  <si>
    <t>Preço venda</t>
  </si>
  <si>
    <t>VGV</t>
  </si>
  <si>
    <t>VGV Lançamento</t>
  </si>
  <si>
    <t>VGV Pós lançamento</t>
  </si>
  <si>
    <t>VGV Chaves</t>
  </si>
  <si>
    <t>Despesas Venda/ adm.</t>
  </si>
  <si>
    <t>juros</t>
  </si>
  <si>
    <t>a.a.</t>
  </si>
  <si>
    <t>a.m.</t>
  </si>
  <si>
    <t>Total</t>
  </si>
  <si>
    <t>Poupança</t>
  </si>
  <si>
    <t>Financiamento</t>
  </si>
  <si>
    <t>Saldo</t>
  </si>
  <si>
    <t>Resultado estático</t>
  </si>
  <si>
    <t>VPL</t>
  </si>
  <si>
    <t>VGV em VP</t>
  </si>
  <si>
    <t>Margem dinâmica</t>
  </si>
  <si>
    <t>Preço de venda</t>
  </si>
  <si>
    <t>Preço do terreno</t>
  </si>
  <si>
    <t>Acumulado</t>
  </si>
  <si>
    <t>Permuta de terreno</t>
  </si>
  <si>
    <t>Área vendável</t>
  </si>
  <si>
    <t>Permuta</t>
  </si>
  <si>
    <t>Área permutável</t>
  </si>
  <si>
    <t>Exposição de caixa</t>
  </si>
  <si>
    <t>P</t>
  </si>
  <si>
    <t>L</t>
  </si>
  <si>
    <t>P/L</t>
  </si>
  <si>
    <t>R$ total</t>
  </si>
  <si>
    <t>Ca</t>
  </si>
  <si>
    <t>Outorga onerosa</t>
  </si>
  <si>
    <t>Valorização</t>
  </si>
  <si>
    <t>Pagamento à pref.</t>
  </si>
  <si>
    <t>difedrença para cobrança</t>
  </si>
  <si>
    <t>Preço do terreno R$/m²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</si>
</sst>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#,##0_ ;[Red]\-#,##0\ "/>
    <numFmt numFmtId="166" formatCode="#,##0.0_ ;[Red]\-#,##0.0\ "/>
    <numFmt numFmtId="167" formatCode="_-* #,##0_-;\-* #,##0_-;_-* &quot;-&quot;??_-;_-@_-"/>
  </numFmts>
  <fonts count="4" x14ac:knownFonts="1">
    <font>
      <sz val="11"/>
      <color indexed="64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2" borderId="0" xfId="0" applyNumberFormat="1" applyFill="1"/>
    <xf numFmtId="164" fontId="0" fillId="0" borderId="0" xfId="1" applyNumberFormat="1" applyFont="1"/>
    <xf numFmtId="0" fontId="2" fillId="3" borderId="0" xfId="0" applyFont="1" applyFill="1"/>
    <xf numFmtId="9" fontId="0" fillId="2" borderId="0" xfId="1" applyFont="1" applyFill="1"/>
    <xf numFmtId="9" fontId="0" fillId="0" borderId="0" xfId="0" applyNumberFormat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/>
    <xf numFmtId="165" fontId="2" fillId="3" borderId="0" xfId="0" applyNumberFormat="1" applyFont="1" applyFill="1"/>
    <xf numFmtId="10" fontId="0" fillId="0" borderId="0" xfId="1" applyNumberFormat="1" applyFont="1"/>
    <xf numFmtId="9" fontId="0" fillId="0" borderId="1" xfId="1" applyFont="1" applyBorder="1"/>
    <xf numFmtId="164" fontId="0" fillId="0" borderId="1" xfId="1" applyNumberFormat="1" applyFont="1" applyBorder="1"/>
    <xf numFmtId="0" fontId="0" fillId="0" borderId="2" xfId="0" applyBorder="1"/>
    <xf numFmtId="9" fontId="0" fillId="2" borderId="2" xfId="0" applyNumberFormat="1" applyFill="1" applyBorder="1"/>
    <xf numFmtId="165" fontId="0" fillId="0" borderId="2" xfId="0" applyNumberFormat="1" applyBorder="1"/>
    <xf numFmtId="0" fontId="0" fillId="0" borderId="0" xfId="0" applyFill="1" applyBorder="1"/>
    <xf numFmtId="9" fontId="0" fillId="0" borderId="0" xfId="1" applyFont="1"/>
    <xf numFmtId="165" fontId="0" fillId="2" borderId="0" xfId="0" applyNumberFormat="1" applyFill="1"/>
    <xf numFmtId="166" fontId="0" fillId="2" borderId="0" xfId="0" applyNumberFormat="1" applyFill="1"/>
    <xf numFmtId="165" fontId="0" fillId="0" borderId="0" xfId="0" applyNumberFormat="1" applyBorder="1"/>
    <xf numFmtId="167" fontId="0" fillId="0" borderId="0" xfId="2" applyNumberFormat="1" applyFont="1"/>
    <xf numFmtId="165" fontId="0" fillId="0" borderId="0" xfId="0" applyNumberFormat="1" applyFill="1"/>
    <xf numFmtId="9" fontId="0" fillId="0" borderId="2" xfId="1" applyFont="1" applyBorder="1"/>
    <xf numFmtId="0" fontId="0" fillId="0" borderId="0" xfId="0" applyNumberFormat="1"/>
    <xf numFmtId="165" fontId="0" fillId="0" borderId="0" xfId="0" applyNumberFormat="1" applyAlignment="1">
      <alignment horizontal="center"/>
    </xf>
    <xf numFmtId="165" fontId="3" fillId="3" borderId="0" xfId="0" applyNumberFormat="1" applyFont="1" applyFill="1"/>
    <xf numFmtId="165" fontId="0" fillId="0" borderId="0" xfId="0" applyNumberFormat="1" applyAlignment="1">
      <alignment wrapText="1"/>
    </xf>
    <xf numFmtId="165" fontId="3" fillId="3" borderId="0" xfId="0" applyNumberFormat="1" applyFont="1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Plan1!$E$24:$BA$24</c:f>
              <c:numCache>
                <c:formatCode>#,##0_ ;[Red]\-#,##0\ </c:formatCode>
                <c:ptCount val="49"/>
                <c:pt idx="0">
                  <c:v>-135587533.99320513</c:v>
                </c:pt>
                <c:pt idx="1">
                  <c:v>-135587533.99320513</c:v>
                </c:pt>
                <c:pt idx="2">
                  <c:v>-135587533.99320513</c:v>
                </c:pt>
                <c:pt idx="3">
                  <c:v>-151438692.45592514</c:v>
                </c:pt>
                <c:pt idx="4">
                  <c:v>-151438692.45592514</c:v>
                </c:pt>
                <c:pt idx="5">
                  <c:v>-151438692.45592514</c:v>
                </c:pt>
                <c:pt idx="6">
                  <c:v>-151438692.45592514</c:v>
                </c:pt>
                <c:pt idx="7">
                  <c:v>-151438692.45592514</c:v>
                </c:pt>
                <c:pt idx="8">
                  <c:v>-151438692.45592514</c:v>
                </c:pt>
                <c:pt idx="9">
                  <c:v>-151438692.45592514</c:v>
                </c:pt>
                <c:pt idx="10">
                  <c:v>-151438692.45592514</c:v>
                </c:pt>
                <c:pt idx="11">
                  <c:v>-151438692.45592514</c:v>
                </c:pt>
                <c:pt idx="12">
                  <c:v>-151438692.45592514</c:v>
                </c:pt>
                <c:pt idx="13">
                  <c:v>-151438692.45592514</c:v>
                </c:pt>
                <c:pt idx="14">
                  <c:v>-151438692.45592514</c:v>
                </c:pt>
                <c:pt idx="15">
                  <c:v>-149138900.22513726</c:v>
                </c:pt>
                <c:pt idx="16">
                  <c:v>-146839107.99434939</c:v>
                </c:pt>
                <c:pt idx="17">
                  <c:v>-144539315.76356152</c:v>
                </c:pt>
                <c:pt idx="18">
                  <c:v>-142239523.53277364</c:v>
                </c:pt>
                <c:pt idx="19">
                  <c:v>-139939731.30198577</c:v>
                </c:pt>
                <c:pt idx="20">
                  <c:v>-137639939.0711979</c:v>
                </c:pt>
                <c:pt idx="21">
                  <c:v>-135340146.84041002</c:v>
                </c:pt>
                <c:pt idx="22">
                  <c:v>-133040354.60962215</c:v>
                </c:pt>
                <c:pt idx="23">
                  <c:v>-130740562.37883428</c:v>
                </c:pt>
                <c:pt idx="24">
                  <c:v>-141650068.86697972</c:v>
                </c:pt>
                <c:pt idx="25">
                  <c:v>-152559575.35512519</c:v>
                </c:pt>
                <c:pt idx="26">
                  <c:v>-163469081.84327066</c:v>
                </c:pt>
                <c:pt idx="27">
                  <c:v>-174378588.33141613</c:v>
                </c:pt>
                <c:pt idx="28">
                  <c:v>-185288094.8195616</c:v>
                </c:pt>
                <c:pt idx="29">
                  <c:v>-196197601.30770707</c:v>
                </c:pt>
                <c:pt idx="30">
                  <c:v>-207107107.79585254</c:v>
                </c:pt>
                <c:pt idx="31">
                  <c:v>-218016614.28399801</c:v>
                </c:pt>
                <c:pt idx="32">
                  <c:v>-228926120.77214348</c:v>
                </c:pt>
                <c:pt idx="33">
                  <c:v>-233511198.62562227</c:v>
                </c:pt>
                <c:pt idx="34">
                  <c:v>-238096276.47910106</c:v>
                </c:pt>
                <c:pt idx="35">
                  <c:v>-242681354.33257985</c:v>
                </c:pt>
                <c:pt idx="36">
                  <c:v>-247266432.18605864</c:v>
                </c:pt>
                <c:pt idx="37">
                  <c:v>-251851510.03953743</c:v>
                </c:pt>
                <c:pt idx="38">
                  <c:v>-256436587.89301622</c:v>
                </c:pt>
                <c:pt idx="39">
                  <c:v>-261021665.74649501</c:v>
                </c:pt>
                <c:pt idx="40">
                  <c:v>-265606743.5999738</c:v>
                </c:pt>
                <c:pt idx="41">
                  <c:v>-270191821.45345259</c:v>
                </c:pt>
                <c:pt idx="42">
                  <c:v>-274776899.30693138</c:v>
                </c:pt>
                <c:pt idx="43">
                  <c:v>-279361977.16041017</c:v>
                </c:pt>
                <c:pt idx="44">
                  <c:v>-283947055.01388896</c:v>
                </c:pt>
                <c:pt idx="45">
                  <c:v>-288532132.86736774</c:v>
                </c:pt>
                <c:pt idx="46">
                  <c:v>-293117210.72084653</c:v>
                </c:pt>
                <c:pt idx="47">
                  <c:v>-297702288.57432532</c:v>
                </c:pt>
                <c:pt idx="48">
                  <c:v>290469574.44967473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0480"/>
        <c:axId val="110506368"/>
      </c:lineChart>
      <c:catAx>
        <c:axId val="11050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506368"/>
        <c:crosses val="autoZero"/>
        <c:auto val="1"/>
        <c:lblAlgn val="ctr"/>
        <c:lblOffset val="100"/>
        <c:noMultiLvlLbl val="0"/>
      </c:catAx>
      <c:valAx>
        <c:axId val="11050636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1050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Plan1!$E$24:$BA$24</c:f>
              <c:numCache>
                <c:formatCode>#,##0_ ;[Red]\-#,##0\ </c:formatCode>
                <c:ptCount val="49"/>
                <c:pt idx="0">
                  <c:v>-135587533.99320513</c:v>
                </c:pt>
                <c:pt idx="1">
                  <c:v>-135587533.99320513</c:v>
                </c:pt>
                <c:pt idx="2">
                  <c:v>-135587533.99320513</c:v>
                </c:pt>
                <c:pt idx="3">
                  <c:v>-151438692.45592514</c:v>
                </c:pt>
                <c:pt idx="4">
                  <c:v>-151438692.45592514</c:v>
                </c:pt>
                <c:pt idx="5">
                  <c:v>-151438692.45592514</c:v>
                </c:pt>
                <c:pt idx="6">
                  <c:v>-151438692.45592514</c:v>
                </c:pt>
                <c:pt idx="7">
                  <c:v>-151438692.45592514</c:v>
                </c:pt>
                <c:pt idx="8">
                  <c:v>-151438692.45592514</c:v>
                </c:pt>
                <c:pt idx="9">
                  <c:v>-151438692.45592514</c:v>
                </c:pt>
                <c:pt idx="10">
                  <c:v>-151438692.45592514</c:v>
                </c:pt>
                <c:pt idx="11">
                  <c:v>-151438692.45592514</c:v>
                </c:pt>
                <c:pt idx="12">
                  <c:v>-151438692.45592514</c:v>
                </c:pt>
                <c:pt idx="13">
                  <c:v>-151438692.45592514</c:v>
                </c:pt>
                <c:pt idx="14">
                  <c:v>-151438692.45592514</c:v>
                </c:pt>
                <c:pt idx="15">
                  <c:v>-149138900.22513726</c:v>
                </c:pt>
                <c:pt idx="16">
                  <c:v>-146839107.99434939</c:v>
                </c:pt>
                <c:pt idx="17">
                  <c:v>-144539315.76356152</c:v>
                </c:pt>
                <c:pt idx="18">
                  <c:v>-142239523.53277364</c:v>
                </c:pt>
                <c:pt idx="19">
                  <c:v>-139939731.30198577</c:v>
                </c:pt>
                <c:pt idx="20">
                  <c:v>-137639939.0711979</c:v>
                </c:pt>
                <c:pt idx="21">
                  <c:v>-135340146.84041002</c:v>
                </c:pt>
                <c:pt idx="22">
                  <c:v>-133040354.60962215</c:v>
                </c:pt>
                <c:pt idx="23">
                  <c:v>-130740562.37883428</c:v>
                </c:pt>
                <c:pt idx="24">
                  <c:v>-141650068.86697972</c:v>
                </c:pt>
                <c:pt idx="25">
                  <c:v>-152559575.35512519</c:v>
                </c:pt>
                <c:pt idx="26">
                  <c:v>-163469081.84327066</c:v>
                </c:pt>
                <c:pt idx="27">
                  <c:v>-174378588.33141613</c:v>
                </c:pt>
                <c:pt idx="28">
                  <c:v>-185288094.8195616</c:v>
                </c:pt>
                <c:pt idx="29">
                  <c:v>-196197601.30770707</c:v>
                </c:pt>
                <c:pt idx="30">
                  <c:v>-207107107.79585254</c:v>
                </c:pt>
                <c:pt idx="31">
                  <c:v>-218016614.28399801</c:v>
                </c:pt>
                <c:pt idx="32">
                  <c:v>-228926120.77214348</c:v>
                </c:pt>
                <c:pt idx="33">
                  <c:v>-233511198.62562227</c:v>
                </c:pt>
                <c:pt idx="34">
                  <c:v>-238096276.47910106</c:v>
                </c:pt>
                <c:pt idx="35">
                  <c:v>-242681354.33257985</c:v>
                </c:pt>
                <c:pt idx="36">
                  <c:v>-247266432.18605864</c:v>
                </c:pt>
                <c:pt idx="37">
                  <c:v>-251851510.03953743</c:v>
                </c:pt>
                <c:pt idx="38">
                  <c:v>-256436587.89301622</c:v>
                </c:pt>
                <c:pt idx="39">
                  <c:v>-261021665.74649501</c:v>
                </c:pt>
                <c:pt idx="40">
                  <c:v>-265606743.5999738</c:v>
                </c:pt>
                <c:pt idx="41">
                  <c:v>-270191821.45345259</c:v>
                </c:pt>
                <c:pt idx="42">
                  <c:v>-274776899.30693138</c:v>
                </c:pt>
                <c:pt idx="43">
                  <c:v>-279361977.16041017</c:v>
                </c:pt>
                <c:pt idx="44">
                  <c:v>-283947055.01388896</c:v>
                </c:pt>
                <c:pt idx="45">
                  <c:v>-288532132.86736774</c:v>
                </c:pt>
                <c:pt idx="46">
                  <c:v>-293117210.72084653</c:v>
                </c:pt>
                <c:pt idx="47">
                  <c:v>-297702288.57432532</c:v>
                </c:pt>
                <c:pt idx="48">
                  <c:v>290469574.44967473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31392"/>
        <c:axId val="111932928"/>
      </c:lineChart>
      <c:catAx>
        <c:axId val="11193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32928"/>
        <c:crosses val="autoZero"/>
        <c:auto val="1"/>
        <c:lblAlgn val="ctr"/>
        <c:lblOffset val="100"/>
        <c:noMultiLvlLbl val="0"/>
      </c:catAx>
      <c:valAx>
        <c:axId val="11193292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1193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Plan1!$E$24:$BA$24</c:f>
              <c:numCache>
                <c:formatCode>#,##0_ ;[Red]\-#,##0\ </c:formatCode>
                <c:ptCount val="49"/>
                <c:pt idx="0">
                  <c:v>-135587533.99320513</c:v>
                </c:pt>
                <c:pt idx="1">
                  <c:v>-135587533.99320513</c:v>
                </c:pt>
                <c:pt idx="2">
                  <c:v>-135587533.99320513</c:v>
                </c:pt>
                <c:pt idx="3">
                  <c:v>-151438692.45592514</c:v>
                </c:pt>
                <c:pt idx="4">
                  <c:v>-151438692.45592514</c:v>
                </c:pt>
                <c:pt idx="5">
                  <c:v>-151438692.45592514</c:v>
                </c:pt>
                <c:pt idx="6">
                  <c:v>-151438692.45592514</c:v>
                </c:pt>
                <c:pt idx="7">
                  <c:v>-151438692.45592514</c:v>
                </c:pt>
                <c:pt idx="8">
                  <c:v>-151438692.45592514</c:v>
                </c:pt>
                <c:pt idx="9">
                  <c:v>-151438692.45592514</c:v>
                </c:pt>
                <c:pt idx="10">
                  <c:v>-151438692.45592514</c:v>
                </c:pt>
                <c:pt idx="11">
                  <c:v>-151438692.45592514</c:v>
                </c:pt>
                <c:pt idx="12">
                  <c:v>-151438692.45592514</c:v>
                </c:pt>
                <c:pt idx="13">
                  <c:v>-151438692.45592514</c:v>
                </c:pt>
                <c:pt idx="14">
                  <c:v>-151438692.45592514</c:v>
                </c:pt>
                <c:pt idx="15">
                  <c:v>-149138900.22513726</c:v>
                </c:pt>
                <c:pt idx="16">
                  <c:v>-146839107.99434939</c:v>
                </c:pt>
                <c:pt idx="17">
                  <c:v>-144539315.76356152</c:v>
                </c:pt>
                <c:pt idx="18">
                  <c:v>-142239523.53277364</c:v>
                </c:pt>
                <c:pt idx="19">
                  <c:v>-139939731.30198577</c:v>
                </c:pt>
                <c:pt idx="20">
                  <c:v>-137639939.0711979</c:v>
                </c:pt>
                <c:pt idx="21">
                  <c:v>-135340146.84041002</c:v>
                </c:pt>
                <c:pt idx="22">
                  <c:v>-133040354.60962215</c:v>
                </c:pt>
                <c:pt idx="23">
                  <c:v>-130740562.37883428</c:v>
                </c:pt>
                <c:pt idx="24">
                  <c:v>-141650068.86697972</c:v>
                </c:pt>
                <c:pt idx="25">
                  <c:v>-152559575.35512519</c:v>
                </c:pt>
                <c:pt idx="26">
                  <c:v>-163469081.84327066</c:v>
                </c:pt>
                <c:pt idx="27">
                  <c:v>-174378588.33141613</c:v>
                </c:pt>
                <c:pt idx="28">
                  <c:v>-185288094.8195616</c:v>
                </c:pt>
                <c:pt idx="29">
                  <c:v>-196197601.30770707</c:v>
                </c:pt>
                <c:pt idx="30">
                  <c:v>-207107107.79585254</c:v>
                </c:pt>
                <c:pt idx="31">
                  <c:v>-218016614.28399801</c:v>
                </c:pt>
                <c:pt idx="32">
                  <c:v>-228926120.77214348</c:v>
                </c:pt>
                <c:pt idx="33">
                  <c:v>-233511198.62562227</c:v>
                </c:pt>
                <c:pt idx="34">
                  <c:v>-238096276.47910106</c:v>
                </c:pt>
                <c:pt idx="35">
                  <c:v>-242681354.33257985</c:v>
                </c:pt>
                <c:pt idx="36">
                  <c:v>-247266432.18605864</c:v>
                </c:pt>
                <c:pt idx="37">
                  <c:v>-251851510.03953743</c:v>
                </c:pt>
                <c:pt idx="38">
                  <c:v>-256436587.89301622</c:v>
                </c:pt>
                <c:pt idx="39">
                  <c:v>-261021665.74649501</c:v>
                </c:pt>
                <c:pt idx="40">
                  <c:v>-265606743.5999738</c:v>
                </c:pt>
                <c:pt idx="41">
                  <c:v>-270191821.45345259</c:v>
                </c:pt>
                <c:pt idx="42">
                  <c:v>-274776899.30693138</c:v>
                </c:pt>
                <c:pt idx="43">
                  <c:v>-279361977.16041017</c:v>
                </c:pt>
                <c:pt idx="44">
                  <c:v>-283947055.01388896</c:v>
                </c:pt>
                <c:pt idx="45">
                  <c:v>-288532132.86736774</c:v>
                </c:pt>
                <c:pt idx="46">
                  <c:v>-293117210.72084653</c:v>
                </c:pt>
                <c:pt idx="47">
                  <c:v>-297702288.57432532</c:v>
                </c:pt>
                <c:pt idx="48">
                  <c:v>290469574.44967473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37632"/>
        <c:axId val="98579200"/>
      </c:lineChart>
      <c:catAx>
        <c:axId val="6803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98579200"/>
        <c:crosses val="autoZero"/>
        <c:auto val="1"/>
        <c:lblAlgn val="ctr"/>
        <c:lblOffset val="100"/>
        <c:noMultiLvlLbl val="0"/>
      </c:catAx>
      <c:valAx>
        <c:axId val="9857920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6803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65943</xdr:colOff>
      <xdr:row>27</xdr:row>
      <xdr:rowOff>43967</xdr:rowOff>
    </xdr:from>
    <xdr:to>
      <xdr:col>12</xdr:col>
      <xdr:colOff>410307</xdr:colOff>
      <xdr:row>37</xdr:row>
      <xdr:rowOff>58615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65943</xdr:colOff>
      <xdr:row>26</xdr:row>
      <xdr:rowOff>43967</xdr:rowOff>
    </xdr:from>
    <xdr:to>
      <xdr:col>12</xdr:col>
      <xdr:colOff>410307</xdr:colOff>
      <xdr:row>36</xdr:row>
      <xdr:rowOff>58615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65943</xdr:colOff>
      <xdr:row>27</xdr:row>
      <xdr:rowOff>43967</xdr:rowOff>
    </xdr:from>
    <xdr:to>
      <xdr:col>12</xdr:col>
      <xdr:colOff>410307</xdr:colOff>
      <xdr:row>37</xdr:row>
      <xdr:rowOff>58615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zoomScale="130" zoomScaleNormal="130" workbookViewId="0">
      <pane xSplit="4" ySplit="14" topLeftCell="E24" activePane="bottomRight" state="frozen"/>
      <selection pane="topRight" activeCell="E1" sqref="E1"/>
      <selection pane="bottomLeft" activeCell="A13" sqref="A13"/>
      <selection pane="bottomRight" activeCell="C28" sqref="C28"/>
    </sheetView>
  </sheetViews>
  <sheetFormatPr defaultRowHeight="15" x14ac:dyDescent="0.25"/>
  <cols>
    <col min="1" max="1" width="27.5703125" customWidth="1"/>
    <col min="3" max="3" width="15.42578125" bestFit="1" customWidth="1"/>
    <col min="4" max="4" width="14.140625" style="9" bestFit="1" customWidth="1"/>
    <col min="5" max="8" width="13.140625" style="9" bestFit="1" customWidth="1"/>
    <col min="9" max="9" width="16.140625" style="9" customWidth="1"/>
    <col min="10" max="10" width="13.140625" style="9" bestFit="1" customWidth="1"/>
    <col min="11" max="11" width="9.140625" style="9"/>
    <col min="12" max="12" width="13.85546875" style="9" customWidth="1"/>
    <col min="13" max="19" width="9.140625" style="9"/>
    <col min="20" max="20" width="16.42578125" style="9" bestFit="1" customWidth="1"/>
    <col min="21" max="22" width="10.28515625" style="9" bestFit="1" customWidth="1"/>
    <col min="23" max="28" width="9.140625" style="9"/>
    <col min="29" max="31" width="12" style="9" bestFit="1" customWidth="1"/>
    <col min="32" max="36" width="9.140625" style="9"/>
    <col min="37" max="39" width="13.140625" style="9" bestFit="1" customWidth="1"/>
    <col min="40" max="42" width="9.140625" style="9"/>
    <col min="43" max="43" width="12" style="9" bestFit="1" customWidth="1"/>
    <col min="44" max="44" width="9.140625" style="9"/>
    <col min="47" max="47" width="12" bestFit="1" customWidth="1"/>
    <col min="49" max="54" width="13.140625" bestFit="1" customWidth="1"/>
  </cols>
  <sheetData>
    <row r="1" spans="1:54" x14ac:dyDescent="0.25">
      <c r="A1" t="s">
        <v>53</v>
      </c>
      <c r="B1" s="8">
        <v>0.12</v>
      </c>
      <c r="C1" t="s">
        <v>54</v>
      </c>
      <c r="D1" s="12">
        <f>B1/12</f>
        <v>0.01</v>
      </c>
      <c r="E1" s="9" t="s">
        <v>55</v>
      </c>
    </row>
    <row r="2" spans="1:54" x14ac:dyDescent="0.25">
      <c r="B2" t="s">
        <v>29</v>
      </c>
      <c r="F2" s="9" t="s">
        <v>67</v>
      </c>
      <c r="I2" s="9" t="s">
        <v>53</v>
      </c>
      <c r="J2" s="9" t="s">
        <v>28</v>
      </c>
      <c r="L2" s="9" t="s">
        <v>64</v>
      </c>
      <c r="M2" s="9" t="s">
        <v>65</v>
      </c>
    </row>
    <row r="3" spans="1:54" x14ac:dyDescent="0.25">
      <c r="A3" t="s">
        <v>28</v>
      </c>
      <c r="B3" t="s">
        <v>30</v>
      </c>
      <c r="C3" s="20">
        <v>22987</v>
      </c>
      <c r="F3" s="6">
        <v>0</v>
      </c>
      <c r="I3" s="4">
        <v>0.1</v>
      </c>
      <c r="J3" s="9">
        <v>6139.2539518631102</v>
      </c>
      <c r="K3" s="4">
        <f>J3/J4</f>
        <v>1.1136838194907217</v>
      </c>
      <c r="L3" s="9">
        <v>5224</v>
      </c>
      <c r="M3" s="9">
        <v>-2093.9621279243602</v>
      </c>
    </row>
    <row r="4" spans="1:54" x14ac:dyDescent="0.25">
      <c r="A4" t="s">
        <v>31</v>
      </c>
      <c r="B4" t="s">
        <v>15</v>
      </c>
      <c r="C4" s="20">
        <v>4</v>
      </c>
      <c r="I4" s="4">
        <v>0.12</v>
      </c>
      <c r="J4" s="23">
        <v>5512.5645577490204</v>
      </c>
      <c r="K4" s="4">
        <v>1</v>
      </c>
      <c r="L4" s="9">
        <v>10448</v>
      </c>
      <c r="M4" s="9">
        <v>5512.5645577490204</v>
      </c>
    </row>
    <row r="5" spans="1:54" x14ac:dyDescent="0.25">
      <c r="A5" t="s">
        <v>32</v>
      </c>
      <c r="B5" t="s">
        <v>30</v>
      </c>
      <c r="C5" s="9">
        <f>C3*C4</f>
        <v>91948</v>
      </c>
      <c r="F5" t="s">
        <v>68</v>
      </c>
      <c r="G5" s="9" t="s">
        <v>69</v>
      </c>
      <c r="I5" s="4">
        <v>0.14000000000000001</v>
      </c>
      <c r="J5" s="23">
        <v>-4940.7567535558583</v>
      </c>
      <c r="K5" s="4">
        <f>J5/J4</f>
        <v>-0.89627190789278444</v>
      </c>
      <c r="L5" s="9">
        <v>20896</v>
      </c>
      <c r="M5" s="9">
        <v>20725.617929095799</v>
      </c>
    </row>
    <row r="6" spans="1:54" x14ac:dyDescent="0.25">
      <c r="A6" t="s">
        <v>68</v>
      </c>
      <c r="C6" s="20">
        <v>58635.033117293897</v>
      </c>
      <c r="F6" s="24">
        <v>91948</v>
      </c>
      <c r="G6" s="19">
        <v>0</v>
      </c>
      <c r="I6" s="4"/>
      <c r="J6" s="23"/>
      <c r="K6" s="4"/>
    </row>
    <row r="7" spans="1:54" x14ac:dyDescent="0.25">
      <c r="A7" t="s">
        <v>34</v>
      </c>
      <c r="C7" s="21">
        <v>1.6</v>
      </c>
      <c r="D7" s="10"/>
      <c r="F7" s="17">
        <v>58635.033117293882</v>
      </c>
      <c r="G7" s="25">
        <v>1</v>
      </c>
      <c r="I7" s="27" t="s">
        <v>77</v>
      </c>
      <c r="J7" s="27"/>
    </row>
    <row r="8" spans="1:54" ht="27" customHeight="1" x14ac:dyDescent="0.25">
      <c r="A8" t="s">
        <v>33</v>
      </c>
      <c r="B8" t="s">
        <v>30</v>
      </c>
      <c r="C8" s="9">
        <f>C5*C7</f>
        <v>147116.80000000002</v>
      </c>
      <c r="F8" s="9">
        <f>F6-F7</f>
        <v>33312.966882706118</v>
      </c>
      <c r="G8" s="9" t="s">
        <v>70</v>
      </c>
      <c r="I8" s="9" t="s">
        <v>76</v>
      </c>
      <c r="J8" s="29" t="s">
        <v>81</v>
      </c>
      <c r="K8" s="29" t="s">
        <v>78</v>
      </c>
    </row>
    <row r="9" spans="1:54" x14ac:dyDescent="0.25">
      <c r="A9" t="s">
        <v>35</v>
      </c>
      <c r="B9" t="s">
        <v>36</v>
      </c>
      <c r="C9" s="9">
        <f>C8*CustoConstrução!D7</f>
        <v>-317023169.25440001</v>
      </c>
      <c r="F9" s="4">
        <f>F8/F6</f>
        <v>0.36230224564651886</v>
      </c>
      <c r="I9" s="9">
        <v>4</v>
      </c>
      <c r="J9" s="9">
        <v>5512.5645577490304</v>
      </c>
    </row>
    <row r="10" spans="1:54" x14ac:dyDescent="0.25">
      <c r="A10" t="s">
        <v>42</v>
      </c>
      <c r="B10" t="s">
        <v>43</v>
      </c>
      <c r="C10" s="20">
        <v>-5512.5645577490213</v>
      </c>
      <c r="I10" s="9">
        <v>5</v>
      </c>
      <c r="J10" s="9">
        <v>6890.7056971862903</v>
      </c>
      <c r="K10" s="19">
        <f>(J10/J9)-1</f>
        <v>0.25000000000000044</v>
      </c>
    </row>
    <row r="11" spans="1:54" x14ac:dyDescent="0.25">
      <c r="B11" t="s">
        <v>75</v>
      </c>
      <c r="C11" s="20"/>
      <c r="I11" s="9" t="s">
        <v>80</v>
      </c>
      <c r="J11" s="9">
        <v>6267.2199032786302</v>
      </c>
    </row>
    <row r="12" spans="1:54" x14ac:dyDescent="0.25">
      <c r="A12" t="s">
        <v>47</v>
      </c>
      <c r="B12" t="s">
        <v>43</v>
      </c>
      <c r="C12" s="20">
        <f>10448</f>
        <v>10448</v>
      </c>
      <c r="I12" s="30" t="s">
        <v>79</v>
      </c>
      <c r="J12" s="28">
        <f>J11-J9</f>
        <v>754.6553455295998</v>
      </c>
    </row>
    <row r="13" spans="1:54" x14ac:dyDescent="0.25">
      <c r="A13" t="s">
        <v>48</v>
      </c>
      <c r="B13" t="s">
        <v>36</v>
      </c>
      <c r="C13" s="9">
        <f>C12*C5</f>
        <v>960672704</v>
      </c>
      <c r="I13" s="30"/>
      <c r="J13" s="28">
        <f>J12*C3</f>
        <v>17347262.427688912</v>
      </c>
    </row>
    <row r="14" spans="1:54" s="5" customFormat="1" x14ac:dyDescent="0.25">
      <c r="A14" s="5" t="s">
        <v>37</v>
      </c>
      <c r="B14" s="5" t="s">
        <v>39</v>
      </c>
      <c r="C14" s="5" t="s">
        <v>40</v>
      </c>
      <c r="D14" s="11" t="s">
        <v>44</v>
      </c>
      <c r="E14" s="11">
        <v>0</v>
      </c>
      <c r="F14" s="11">
        <v>1</v>
      </c>
      <c r="G14" s="11">
        <v>2</v>
      </c>
      <c r="H14" s="11">
        <v>3</v>
      </c>
      <c r="I14" s="11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1">
        <v>10</v>
      </c>
      <c r="P14" s="11">
        <v>11</v>
      </c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  <c r="X14" s="11">
        <v>19</v>
      </c>
      <c r="Y14" s="11">
        <v>20</v>
      </c>
      <c r="Z14" s="11">
        <v>21</v>
      </c>
      <c r="AA14" s="11">
        <v>22</v>
      </c>
      <c r="AB14" s="11">
        <v>23</v>
      </c>
      <c r="AC14" s="11">
        <v>24</v>
      </c>
      <c r="AD14" s="11">
        <v>25</v>
      </c>
      <c r="AE14" s="11">
        <v>26</v>
      </c>
      <c r="AF14" s="11">
        <v>27</v>
      </c>
      <c r="AG14" s="11">
        <v>28</v>
      </c>
      <c r="AH14" s="11">
        <v>29</v>
      </c>
      <c r="AI14" s="11">
        <v>30</v>
      </c>
      <c r="AJ14" s="11">
        <v>31</v>
      </c>
      <c r="AK14" s="11">
        <v>32</v>
      </c>
      <c r="AL14" s="11">
        <v>33</v>
      </c>
      <c r="AM14" s="11">
        <v>34</v>
      </c>
      <c r="AN14" s="11">
        <v>35</v>
      </c>
      <c r="AO14" s="11">
        <v>36</v>
      </c>
      <c r="AP14" s="11">
        <v>37</v>
      </c>
      <c r="AQ14" s="11">
        <v>38</v>
      </c>
      <c r="AR14" s="11">
        <v>39</v>
      </c>
      <c r="AS14" s="11">
        <v>40</v>
      </c>
      <c r="AT14" s="11">
        <v>41</v>
      </c>
      <c r="AU14" s="11">
        <v>42</v>
      </c>
      <c r="AV14" s="11">
        <v>43</v>
      </c>
      <c r="AW14" s="11">
        <v>44</v>
      </c>
      <c r="AX14" s="11">
        <v>45</v>
      </c>
      <c r="AY14" s="11">
        <v>46</v>
      </c>
      <c r="AZ14" s="11">
        <v>47</v>
      </c>
      <c r="BA14" s="11">
        <v>48</v>
      </c>
      <c r="BB14" s="5" t="s">
        <v>44</v>
      </c>
    </row>
    <row r="15" spans="1:54" x14ac:dyDescent="0.25">
      <c r="A15" t="s">
        <v>35</v>
      </c>
      <c r="D15" s="9">
        <f>C9</f>
        <v>-317023169.25440001</v>
      </c>
      <c r="AC15" s="9">
        <f>D15/24</f>
        <v>-13209298.718933335</v>
      </c>
      <c r="AD15" s="9">
        <f>AC15</f>
        <v>-13209298.718933335</v>
      </c>
      <c r="AE15" s="9">
        <f t="shared" ref="AE15:AZ15" si="0">AD15</f>
        <v>-13209298.718933335</v>
      </c>
      <c r="AF15" s="9">
        <f t="shared" si="0"/>
        <v>-13209298.718933335</v>
      </c>
      <c r="AG15" s="9">
        <f t="shared" si="0"/>
        <v>-13209298.718933335</v>
      </c>
      <c r="AH15" s="9">
        <f t="shared" si="0"/>
        <v>-13209298.718933335</v>
      </c>
      <c r="AI15" s="9">
        <f t="shared" si="0"/>
        <v>-13209298.718933335</v>
      </c>
      <c r="AJ15" s="9">
        <f t="shared" si="0"/>
        <v>-13209298.718933335</v>
      </c>
      <c r="AK15" s="9">
        <f t="shared" si="0"/>
        <v>-13209298.718933335</v>
      </c>
      <c r="AL15" s="9">
        <f t="shared" si="0"/>
        <v>-13209298.718933335</v>
      </c>
      <c r="AM15" s="9">
        <f t="shared" si="0"/>
        <v>-13209298.718933335</v>
      </c>
      <c r="AN15" s="9">
        <f t="shared" si="0"/>
        <v>-13209298.718933335</v>
      </c>
      <c r="AO15" s="9">
        <f t="shared" si="0"/>
        <v>-13209298.718933335</v>
      </c>
      <c r="AP15" s="9">
        <f t="shared" si="0"/>
        <v>-13209298.718933335</v>
      </c>
      <c r="AQ15" s="9">
        <f t="shared" si="0"/>
        <v>-13209298.718933335</v>
      </c>
      <c r="AR15" s="9">
        <f t="shared" si="0"/>
        <v>-13209298.718933335</v>
      </c>
      <c r="AS15" s="9">
        <f t="shared" si="0"/>
        <v>-13209298.718933335</v>
      </c>
      <c r="AT15" s="9">
        <f t="shared" si="0"/>
        <v>-13209298.718933335</v>
      </c>
      <c r="AU15" s="9">
        <f t="shared" si="0"/>
        <v>-13209298.718933335</v>
      </c>
      <c r="AV15" s="9">
        <f t="shared" si="0"/>
        <v>-13209298.718933335</v>
      </c>
      <c r="AW15" s="9">
        <f t="shared" si="0"/>
        <v>-13209298.718933335</v>
      </c>
      <c r="AX15" s="9">
        <f t="shared" si="0"/>
        <v>-13209298.718933335</v>
      </c>
      <c r="AY15" s="9">
        <f t="shared" si="0"/>
        <v>-13209298.718933335</v>
      </c>
      <c r="AZ15" s="9">
        <f t="shared" si="0"/>
        <v>-13209298.718933335</v>
      </c>
      <c r="BB15" s="9">
        <f>SUM(E15:BA15)</f>
        <v>-317023169.25440013</v>
      </c>
    </row>
    <row r="16" spans="1:54" x14ac:dyDescent="0.25">
      <c r="A16" t="s">
        <v>38</v>
      </c>
      <c r="B16" t="s">
        <v>41</v>
      </c>
      <c r="C16" s="6">
        <v>0.05</v>
      </c>
      <c r="D16" s="9">
        <f>D15*C16</f>
        <v>-15851158.462720001</v>
      </c>
      <c r="H16" s="9">
        <f>D16</f>
        <v>-15851158.462720001</v>
      </c>
      <c r="BB16" s="9">
        <f t="shared" ref="BB16:BB22" si="1">SUM(E16:BA16)</f>
        <v>-15851158.462720001</v>
      </c>
    </row>
    <row r="17" spans="1:54" x14ac:dyDescent="0.25">
      <c r="A17" t="s">
        <v>42</v>
      </c>
      <c r="D17" s="9">
        <f>C10*C3*(1-F3)</f>
        <v>-126717321.48897675</v>
      </c>
      <c r="E17" s="9">
        <f>D17</f>
        <v>-126717321.48897675</v>
      </c>
      <c r="BB17" s="9">
        <f t="shared" si="1"/>
        <v>-126717321.48897675</v>
      </c>
    </row>
    <row r="18" spans="1:54" x14ac:dyDescent="0.25">
      <c r="A18" t="s">
        <v>45</v>
      </c>
      <c r="B18" t="s">
        <v>46</v>
      </c>
      <c r="C18" s="8">
        <v>7.0000000000000007E-2</v>
      </c>
      <c r="D18" s="9">
        <f>D17*C18</f>
        <v>-8870212.504228374</v>
      </c>
      <c r="E18" s="9">
        <f>D18</f>
        <v>-8870212.504228374</v>
      </c>
      <c r="BB18" s="9">
        <f t="shared" si="1"/>
        <v>-8870212.504228374</v>
      </c>
    </row>
    <row r="19" spans="1:54" x14ac:dyDescent="0.25">
      <c r="A19" t="s">
        <v>49</v>
      </c>
      <c r="B19" t="s">
        <v>48</v>
      </c>
      <c r="C19" s="8">
        <v>0.4</v>
      </c>
      <c r="D19" s="9">
        <f>C13*C19</f>
        <v>384269081.60000002</v>
      </c>
      <c r="T19" s="9">
        <f>D19*Plan2!C3/33</f>
        <v>2911129.4060606062</v>
      </c>
      <c r="U19" s="9">
        <f>T19</f>
        <v>2911129.4060606062</v>
      </c>
      <c r="V19" s="9">
        <f>U19</f>
        <v>2911129.4060606062</v>
      </c>
      <c r="W19" s="9">
        <f t="shared" ref="W19:AZ19" si="2">V19</f>
        <v>2911129.4060606062</v>
      </c>
      <c r="X19" s="9">
        <f t="shared" si="2"/>
        <v>2911129.4060606062</v>
      </c>
      <c r="Y19" s="9">
        <f t="shared" si="2"/>
        <v>2911129.4060606062</v>
      </c>
      <c r="Z19" s="9">
        <f t="shared" si="2"/>
        <v>2911129.4060606062</v>
      </c>
      <c r="AA19" s="9">
        <f t="shared" si="2"/>
        <v>2911129.4060606062</v>
      </c>
      <c r="AB19" s="9">
        <f t="shared" si="2"/>
        <v>2911129.4060606062</v>
      </c>
      <c r="AC19" s="9">
        <f t="shared" si="2"/>
        <v>2911129.4060606062</v>
      </c>
      <c r="AD19" s="9">
        <f t="shared" si="2"/>
        <v>2911129.4060606062</v>
      </c>
      <c r="AE19" s="9">
        <f t="shared" si="2"/>
        <v>2911129.4060606062</v>
      </c>
      <c r="AF19" s="9">
        <f t="shared" si="2"/>
        <v>2911129.4060606062</v>
      </c>
      <c r="AG19" s="9">
        <f t="shared" si="2"/>
        <v>2911129.4060606062</v>
      </c>
      <c r="AH19" s="9">
        <f t="shared" si="2"/>
        <v>2911129.4060606062</v>
      </c>
      <c r="AI19" s="9">
        <f t="shared" si="2"/>
        <v>2911129.4060606062</v>
      </c>
      <c r="AJ19" s="9">
        <f t="shared" si="2"/>
        <v>2911129.4060606062</v>
      </c>
      <c r="AK19" s="9">
        <f t="shared" si="2"/>
        <v>2911129.4060606062</v>
      </c>
      <c r="AL19" s="9">
        <f t="shared" si="2"/>
        <v>2911129.4060606062</v>
      </c>
      <c r="AM19" s="9">
        <f t="shared" si="2"/>
        <v>2911129.4060606062</v>
      </c>
      <c r="AN19" s="9">
        <f t="shared" si="2"/>
        <v>2911129.4060606062</v>
      </c>
      <c r="AO19" s="9">
        <f t="shared" si="2"/>
        <v>2911129.4060606062</v>
      </c>
      <c r="AP19" s="9">
        <f t="shared" si="2"/>
        <v>2911129.4060606062</v>
      </c>
      <c r="AQ19" s="9">
        <f t="shared" si="2"/>
        <v>2911129.4060606062</v>
      </c>
      <c r="AR19" s="9">
        <f t="shared" si="2"/>
        <v>2911129.4060606062</v>
      </c>
      <c r="AS19" s="9">
        <f t="shared" si="2"/>
        <v>2911129.4060606062</v>
      </c>
      <c r="AT19" s="9">
        <f t="shared" si="2"/>
        <v>2911129.4060606062</v>
      </c>
      <c r="AU19" s="9">
        <f t="shared" si="2"/>
        <v>2911129.4060606062</v>
      </c>
      <c r="AV19" s="9">
        <f t="shared" si="2"/>
        <v>2911129.4060606062</v>
      </c>
      <c r="AW19" s="9">
        <f t="shared" si="2"/>
        <v>2911129.4060606062</v>
      </c>
      <c r="AX19" s="9">
        <f t="shared" si="2"/>
        <v>2911129.4060606062</v>
      </c>
      <c r="AY19" s="9">
        <f t="shared" si="2"/>
        <v>2911129.4060606062</v>
      </c>
      <c r="AZ19" s="9">
        <f t="shared" si="2"/>
        <v>2911129.4060606062</v>
      </c>
      <c r="BA19" s="9">
        <f>D19*Plan2!D3</f>
        <v>288201811.20000005</v>
      </c>
      <c r="BB19" s="9">
        <f>SUM(E19:BA19)</f>
        <v>384269081.60000002</v>
      </c>
    </row>
    <row r="20" spans="1:54" x14ac:dyDescent="0.25">
      <c r="A20" t="s">
        <v>50</v>
      </c>
      <c r="B20" t="s">
        <v>48</v>
      </c>
      <c r="C20" s="8">
        <v>0.5</v>
      </c>
      <c r="D20" s="9">
        <f>C13*C20</f>
        <v>480336352</v>
      </c>
      <c r="AL20" s="9">
        <f>D20*Plan2!C3/15</f>
        <v>8005605.8666666662</v>
      </c>
      <c r="AM20" s="9">
        <f>AL20</f>
        <v>8005605.8666666662</v>
      </c>
      <c r="AN20" s="9">
        <f t="shared" ref="AN20:AZ20" si="3">AM20</f>
        <v>8005605.8666666662</v>
      </c>
      <c r="AO20" s="9">
        <f t="shared" si="3"/>
        <v>8005605.8666666662</v>
      </c>
      <c r="AP20" s="9">
        <f t="shared" si="3"/>
        <v>8005605.8666666662</v>
      </c>
      <c r="AQ20" s="9">
        <f t="shared" si="3"/>
        <v>8005605.8666666662</v>
      </c>
      <c r="AR20" s="9">
        <f t="shared" si="3"/>
        <v>8005605.8666666662</v>
      </c>
      <c r="AS20" s="9">
        <f t="shared" si="3"/>
        <v>8005605.8666666662</v>
      </c>
      <c r="AT20" s="9">
        <f t="shared" si="3"/>
        <v>8005605.8666666662</v>
      </c>
      <c r="AU20" s="9">
        <f t="shared" si="3"/>
        <v>8005605.8666666662</v>
      </c>
      <c r="AV20" s="9">
        <f t="shared" si="3"/>
        <v>8005605.8666666662</v>
      </c>
      <c r="AW20" s="9">
        <f t="shared" si="3"/>
        <v>8005605.8666666662</v>
      </c>
      <c r="AX20" s="9">
        <f t="shared" si="3"/>
        <v>8005605.8666666662</v>
      </c>
      <c r="AY20" s="9">
        <f t="shared" si="3"/>
        <v>8005605.8666666662</v>
      </c>
      <c r="AZ20" s="9">
        <f t="shared" si="3"/>
        <v>8005605.8666666662</v>
      </c>
      <c r="BA20" s="9">
        <f>D20*Plan2!D3</f>
        <v>360252264</v>
      </c>
      <c r="BB20" s="9">
        <f t="shared" si="1"/>
        <v>480336351.99999994</v>
      </c>
    </row>
    <row r="21" spans="1:54" x14ac:dyDescent="0.25">
      <c r="A21" t="s">
        <v>51</v>
      </c>
      <c r="B21" t="s">
        <v>48</v>
      </c>
      <c r="C21" s="8">
        <v>0.1</v>
      </c>
      <c r="D21" s="9">
        <f>C13*C21</f>
        <v>96067270.400000006</v>
      </c>
      <c r="BA21" s="9">
        <f>D21</f>
        <v>96067270.400000006</v>
      </c>
      <c r="BB21" s="9">
        <f t="shared" si="1"/>
        <v>96067270.400000006</v>
      </c>
    </row>
    <row r="22" spans="1:54" x14ac:dyDescent="0.25">
      <c r="A22" s="15" t="s">
        <v>52</v>
      </c>
      <c r="B22" s="15" t="s">
        <v>48</v>
      </c>
      <c r="C22" s="16">
        <v>0.21</v>
      </c>
      <c r="D22" s="17">
        <f>-C13*C22</f>
        <v>-201741267.84</v>
      </c>
      <c r="E22" s="17">
        <f>-SUM(E19:E21)*$C$22</f>
        <v>0</v>
      </c>
      <c r="F22" s="17">
        <f t="shared" ref="F22:BA22" si="4">-SUM(F19:F21)*$C$22</f>
        <v>0</v>
      </c>
      <c r="G22" s="17">
        <f t="shared" si="4"/>
        <v>0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17">
        <f t="shared" si="4"/>
        <v>0</v>
      </c>
      <c r="M22" s="17">
        <f t="shared" si="4"/>
        <v>0</v>
      </c>
      <c r="N22" s="17">
        <f t="shared" si="4"/>
        <v>0</v>
      </c>
      <c r="O22" s="17">
        <f t="shared" si="4"/>
        <v>0</v>
      </c>
      <c r="P22" s="17">
        <f t="shared" si="4"/>
        <v>0</v>
      </c>
      <c r="Q22" s="17">
        <f t="shared" si="4"/>
        <v>0</v>
      </c>
      <c r="R22" s="17">
        <f t="shared" si="4"/>
        <v>0</v>
      </c>
      <c r="S22" s="17">
        <f t="shared" si="4"/>
        <v>0</v>
      </c>
      <c r="T22" s="17">
        <f t="shared" si="4"/>
        <v>-611337.17527272727</v>
      </c>
      <c r="U22" s="17">
        <f t="shared" si="4"/>
        <v>-611337.17527272727</v>
      </c>
      <c r="V22" s="17">
        <f t="shared" si="4"/>
        <v>-611337.17527272727</v>
      </c>
      <c r="W22" s="17">
        <f t="shared" si="4"/>
        <v>-611337.17527272727</v>
      </c>
      <c r="X22" s="17">
        <f t="shared" si="4"/>
        <v>-611337.17527272727</v>
      </c>
      <c r="Y22" s="17">
        <f t="shared" si="4"/>
        <v>-611337.17527272727</v>
      </c>
      <c r="Z22" s="17">
        <f t="shared" si="4"/>
        <v>-611337.17527272727</v>
      </c>
      <c r="AA22" s="17">
        <f t="shared" si="4"/>
        <v>-611337.17527272727</v>
      </c>
      <c r="AB22" s="17">
        <f t="shared" si="4"/>
        <v>-611337.17527272727</v>
      </c>
      <c r="AC22" s="17">
        <f t="shared" si="4"/>
        <v>-611337.17527272727</v>
      </c>
      <c r="AD22" s="17">
        <f t="shared" si="4"/>
        <v>-611337.17527272727</v>
      </c>
      <c r="AE22" s="17">
        <f t="shared" si="4"/>
        <v>-611337.17527272727</v>
      </c>
      <c r="AF22" s="17">
        <f t="shared" si="4"/>
        <v>-611337.17527272727</v>
      </c>
      <c r="AG22" s="17">
        <f t="shared" si="4"/>
        <v>-611337.17527272727</v>
      </c>
      <c r="AH22" s="17">
        <f t="shared" si="4"/>
        <v>-611337.17527272727</v>
      </c>
      <c r="AI22" s="17">
        <f t="shared" si="4"/>
        <v>-611337.17527272727</v>
      </c>
      <c r="AJ22" s="17">
        <f t="shared" si="4"/>
        <v>-611337.17527272727</v>
      </c>
      <c r="AK22" s="17">
        <f t="shared" si="4"/>
        <v>-611337.17527272727</v>
      </c>
      <c r="AL22" s="17">
        <f t="shared" si="4"/>
        <v>-2292514.4072727272</v>
      </c>
      <c r="AM22" s="17">
        <f t="shared" si="4"/>
        <v>-2292514.4072727272</v>
      </c>
      <c r="AN22" s="17">
        <f t="shared" si="4"/>
        <v>-2292514.4072727272</v>
      </c>
      <c r="AO22" s="17">
        <f t="shared" si="4"/>
        <v>-2292514.4072727272</v>
      </c>
      <c r="AP22" s="17">
        <f t="shared" si="4"/>
        <v>-2292514.4072727272</v>
      </c>
      <c r="AQ22" s="17">
        <f t="shared" si="4"/>
        <v>-2292514.4072727272</v>
      </c>
      <c r="AR22" s="17">
        <f t="shared" si="4"/>
        <v>-2292514.4072727272</v>
      </c>
      <c r="AS22" s="17">
        <f t="shared" si="4"/>
        <v>-2292514.4072727272</v>
      </c>
      <c r="AT22" s="17">
        <f t="shared" si="4"/>
        <v>-2292514.4072727272</v>
      </c>
      <c r="AU22" s="17">
        <f t="shared" si="4"/>
        <v>-2292514.4072727272</v>
      </c>
      <c r="AV22" s="17">
        <f t="shared" si="4"/>
        <v>-2292514.4072727272</v>
      </c>
      <c r="AW22" s="17">
        <f t="shared" si="4"/>
        <v>-2292514.4072727272</v>
      </c>
      <c r="AX22" s="17">
        <f t="shared" si="4"/>
        <v>-2292514.4072727272</v>
      </c>
      <c r="AY22" s="17">
        <f t="shared" si="4"/>
        <v>-2292514.4072727272</v>
      </c>
      <c r="AZ22" s="17">
        <f t="shared" si="4"/>
        <v>-2292514.4072727272</v>
      </c>
      <c r="BA22" s="17">
        <f t="shared" si="4"/>
        <v>-156349482.57600001</v>
      </c>
      <c r="BB22" s="17">
        <f t="shared" si="1"/>
        <v>-201741267.84</v>
      </c>
    </row>
    <row r="23" spans="1:54" x14ac:dyDescent="0.25">
      <c r="A23" s="18" t="s">
        <v>59</v>
      </c>
      <c r="D23" s="9">
        <f>SUM(D15:D22)</f>
        <v>290469574.44967484</v>
      </c>
      <c r="E23" s="9">
        <f>SUM(E15:E22)</f>
        <v>-135587533.99320513</v>
      </c>
      <c r="F23" s="9">
        <f>SUM(F15:F22)</f>
        <v>0</v>
      </c>
      <c r="G23" s="9">
        <f t="shared" ref="G23:BA23" si="5">SUM(G15:G22)</f>
        <v>0</v>
      </c>
      <c r="H23" s="9">
        <f>SUM(H15:H22)</f>
        <v>-15851158.462720001</v>
      </c>
      <c r="I23" s="9">
        <f t="shared" si="5"/>
        <v>0</v>
      </c>
      <c r="J23" s="9">
        <f t="shared" si="5"/>
        <v>0</v>
      </c>
      <c r="K23" s="9">
        <f t="shared" si="5"/>
        <v>0</v>
      </c>
      <c r="L23" s="9">
        <f t="shared" si="5"/>
        <v>0</v>
      </c>
      <c r="M23" s="9">
        <f t="shared" si="5"/>
        <v>0</v>
      </c>
      <c r="N23" s="9">
        <f t="shared" si="5"/>
        <v>0</v>
      </c>
      <c r="O23" s="9">
        <f t="shared" si="5"/>
        <v>0</v>
      </c>
      <c r="P23" s="9">
        <f t="shared" si="5"/>
        <v>0</v>
      </c>
      <c r="Q23" s="9">
        <f t="shared" si="5"/>
        <v>0</v>
      </c>
      <c r="R23" s="9">
        <f t="shared" si="5"/>
        <v>0</v>
      </c>
      <c r="S23" s="9">
        <f t="shared" si="5"/>
        <v>0</v>
      </c>
      <c r="T23" s="9">
        <f t="shared" si="5"/>
        <v>2299792.2307878789</v>
      </c>
      <c r="U23" s="9">
        <f t="shared" si="5"/>
        <v>2299792.2307878789</v>
      </c>
      <c r="V23" s="9">
        <f t="shared" si="5"/>
        <v>2299792.2307878789</v>
      </c>
      <c r="W23" s="9">
        <f t="shared" si="5"/>
        <v>2299792.2307878789</v>
      </c>
      <c r="X23" s="9">
        <f t="shared" si="5"/>
        <v>2299792.2307878789</v>
      </c>
      <c r="Y23" s="9">
        <f t="shared" si="5"/>
        <v>2299792.2307878789</v>
      </c>
      <c r="Z23" s="9">
        <f t="shared" si="5"/>
        <v>2299792.2307878789</v>
      </c>
      <c r="AA23" s="9">
        <f t="shared" si="5"/>
        <v>2299792.2307878789</v>
      </c>
      <c r="AB23" s="9">
        <f t="shared" si="5"/>
        <v>2299792.2307878789</v>
      </c>
      <c r="AC23" s="9">
        <f t="shared" si="5"/>
        <v>-10909506.488145456</v>
      </c>
      <c r="AD23" s="9">
        <f t="shared" si="5"/>
        <v>-10909506.488145456</v>
      </c>
      <c r="AE23" s="9">
        <f t="shared" si="5"/>
        <v>-10909506.488145456</v>
      </c>
      <c r="AF23" s="9">
        <f t="shared" si="5"/>
        <v>-10909506.488145456</v>
      </c>
      <c r="AG23" s="9">
        <f t="shared" si="5"/>
        <v>-10909506.488145456</v>
      </c>
      <c r="AH23" s="9">
        <f t="shared" si="5"/>
        <v>-10909506.488145456</v>
      </c>
      <c r="AI23" s="9">
        <f t="shared" si="5"/>
        <v>-10909506.488145456</v>
      </c>
      <c r="AJ23" s="9">
        <f t="shared" si="5"/>
        <v>-10909506.488145456</v>
      </c>
      <c r="AK23" s="9">
        <f t="shared" si="5"/>
        <v>-10909506.488145456</v>
      </c>
      <c r="AL23" s="9">
        <f t="shared" si="5"/>
        <v>-4585077.8534787893</v>
      </c>
      <c r="AM23" s="9">
        <f t="shared" si="5"/>
        <v>-4585077.8534787893</v>
      </c>
      <c r="AN23" s="9">
        <f t="shared" si="5"/>
        <v>-4585077.8534787893</v>
      </c>
      <c r="AO23" s="9">
        <f t="shared" si="5"/>
        <v>-4585077.8534787893</v>
      </c>
      <c r="AP23" s="9">
        <f t="shared" si="5"/>
        <v>-4585077.8534787893</v>
      </c>
      <c r="AQ23" s="9">
        <f t="shared" si="5"/>
        <v>-4585077.8534787893</v>
      </c>
      <c r="AR23" s="9">
        <f t="shared" si="5"/>
        <v>-4585077.8534787893</v>
      </c>
      <c r="AS23" s="9">
        <f t="shared" si="5"/>
        <v>-4585077.8534787893</v>
      </c>
      <c r="AT23" s="9">
        <f t="shared" si="5"/>
        <v>-4585077.8534787893</v>
      </c>
      <c r="AU23" s="9">
        <f t="shared" si="5"/>
        <v>-4585077.8534787893</v>
      </c>
      <c r="AV23" s="9">
        <f t="shared" si="5"/>
        <v>-4585077.8534787893</v>
      </c>
      <c r="AW23" s="9">
        <f t="shared" si="5"/>
        <v>-4585077.8534787893</v>
      </c>
      <c r="AX23" s="9">
        <f t="shared" si="5"/>
        <v>-4585077.8534787893</v>
      </c>
      <c r="AY23" s="9">
        <f t="shared" si="5"/>
        <v>-4585077.8534787893</v>
      </c>
      <c r="AZ23" s="9">
        <f t="shared" si="5"/>
        <v>-4585077.8534787893</v>
      </c>
      <c r="BA23" s="9">
        <f t="shared" si="5"/>
        <v>588171863.02400005</v>
      </c>
      <c r="BB23" s="17">
        <f>SUM(E23:BA23)</f>
        <v>290469574.44967473</v>
      </c>
    </row>
    <row r="24" spans="1:54" x14ac:dyDescent="0.25">
      <c r="A24" s="18" t="s">
        <v>66</v>
      </c>
      <c r="E24" s="9">
        <f>E23</f>
        <v>-135587533.99320513</v>
      </c>
      <c r="F24" s="9">
        <f>E24+F23</f>
        <v>-135587533.99320513</v>
      </c>
      <c r="G24" s="9">
        <f t="shared" ref="G24:H24" si="6">F24+G23</f>
        <v>-135587533.99320513</v>
      </c>
      <c r="H24" s="9">
        <f t="shared" si="6"/>
        <v>-151438692.45592514</v>
      </c>
      <c r="I24" s="9">
        <f t="shared" ref="I24" si="7">H24+I23</f>
        <v>-151438692.45592514</v>
      </c>
      <c r="J24" s="9">
        <f t="shared" ref="J24" si="8">I24+J23</f>
        <v>-151438692.45592514</v>
      </c>
      <c r="K24" s="9">
        <f t="shared" ref="K24" si="9">J24+K23</f>
        <v>-151438692.45592514</v>
      </c>
      <c r="L24" s="9">
        <f t="shared" ref="L24" si="10">K24+L23</f>
        <v>-151438692.45592514</v>
      </c>
      <c r="M24" s="9">
        <f t="shared" ref="M24" si="11">L24+M23</f>
        <v>-151438692.45592514</v>
      </c>
      <c r="N24" s="9">
        <f t="shared" ref="N24" si="12">M24+N23</f>
        <v>-151438692.45592514</v>
      </c>
      <c r="O24" s="9">
        <f t="shared" ref="O24" si="13">N24+O23</f>
        <v>-151438692.45592514</v>
      </c>
      <c r="P24" s="9">
        <f t="shared" ref="P24" si="14">O24+P23</f>
        <v>-151438692.45592514</v>
      </c>
      <c r="Q24" s="9">
        <f t="shared" ref="Q24" si="15">P24+Q23</f>
        <v>-151438692.45592514</v>
      </c>
      <c r="R24" s="9">
        <f t="shared" ref="R24" si="16">Q24+R23</f>
        <v>-151438692.45592514</v>
      </c>
      <c r="S24" s="9">
        <f t="shared" ref="S24" si="17">R24+S23</f>
        <v>-151438692.45592514</v>
      </c>
      <c r="T24" s="9">
        <f t="shared" ref="T24" si="18">S24+T23</f>
        <v>-149138900.22513726</v>
      </c>
      <c r="U24" s="9">
        <f t="shared" ref="U24" si="19">T24+U23</f>
        <v>-146839107.99434939</v>
      </c>
      <c r="V24" s="9">
        <f t="shared" ref="V24" si="20">U24+V23</f>
        <v>-144539315.76356152</v>
      </c>
      <c r="W24" s="9">
        <f t="shared" ref="W24" si="21">V24+W23</f>
        <v>-142239523.53277364</v>
      </c>
      <c r="X24" s="9">
        <f t="shared" ref="X24" si="22">W24+X23</f>
        <v>-139939731.30198577</v>
      </c>
      <c r="Y24" s="9">
        <f t="shared" ref="Y24" si="23">X24+Y23</f>
        <v>-137639939.0711979</v>
      </c>
      <c r="Z24" s="9">
        <f t="shared" ref="Z24" si="24">Y24+Z23</f>
        <v>-135340146.84041002</v>
      </c>
      <c r="AA24" s="9">
        <f t="shared" ref="AA24" si="25">Z24+AA23</f>
        <v>-133040354.60962215</v>
      </c>
      <c r="AB24" s="9">
        <f t="shared" ref="AB24" si="26">AA24+AB23</f>
        <v>-130740562.37883428</v>
      </c>
      <c r="AC24" s="9">
        <f t="shared" ref="AC24" si="27">AB24+AC23</f>
        <v>-141650068.86697972</v>
      </c>
      <c r="AD24" s="9">
        <f t="shared" ref="AD24" si="28">AC24+AD23</f>
        <v>-152559575.35512519</v>
      </c>
      <c r="AE24" s="9">
        <f t="shared" ref="AE24" si="29">AD24+AE23</f>
        <v>-163469081.84327066</v>
      </c>
      <c r="AF24" s="9">
        <f t="shared" ref="AF24" si="30">AE24+AF23</f>
        <v>-174378588.33141613</v>
      </c>
      <c r="AG24" s="9">
        <f t="shared" ref="AG24" si="31">AF24+AG23</f>
        <v>-185288094.8195616</v>
      </c>
      <c r="AH24" s="9">
        <f t="shared" ref="AH24" si="32">AG24+AH23</f>
        <v>-196197601.30770707</v>
      </c>
      <c r="AI24" s="9">
        <f t="shared" ref="AI24" si="33">AH24+AI23</f>
        <v>-207107107.79585254</v>
      </c>
      <c r="AJ24" s="9">
        <f t="shared" ref="AJ24" si="34">AI24+AJ23</f>
        <v>-218016614.28399801</v>
      </c>
      <c r="AK24" s="9">
        <f t="shared" ref="AK24" si="35">AJ24+AK23</f>
        <v>-228926120.77214348</v>
      </c>
      <c r="AL24" s="9">
        <f t="shared" ref="AL24" si="36">AK24+AL23</f>
        <v>-233511198.62562227</v>
      </c>
      <c r="AM24" s="9">
        <f t="shared" ref="AM24" si="37">AL24+AM23</f>
        <v>-238096276.47910106</v>
      </c>
      <c r="AN24" s="9">
        <f t="shared" ref="AN24" si="38">AM24+AN23</f>
        <v>-242681354.33257985</v>
      </c>
      <c r="AO24" s="9">
        <f t="shared" ref="AO24" si="39">AN24+AO23</f>
        <v>-247266432.18605864</v>
      </c>
      <c r="AP24" s="9">
        <f t="shared" ref="AP24" si="40">AO24+AP23</f>
        <v>-251851510.03953743</v>
      </c>
      <c r="AQ24" s="9">
        <f t="shared" ref="AQ24" si="41">AP24+AQ23</f>
        <v>-256436587.89301622</v>
      </c>
      <c r="AR24" s="9">
        <f t="shared" ref="AR24" si="42">AQ24+AR23</f>
        <v>-261021665.74649501</v>
      </c>
      <c r="AS24" s="9">
        <f t="shared" ref="AS24" si="43">AR24+AS23</f>
        <v>-265606743.5999738</v>
      </c>
      <c r="AT24" s="9">
        <f t="shared" ref="AT24" si="44">AS24+AT23</f>
        <v>-270191821.45345259</v>
      </c>
      <c r="AU24" s="9">
        <f t="shared" ref="AU24" si="45">AT24+AU23</f>
        <v>-274776899.30693138</v>
      </c>
      <c r="AV24" s="9">
        <f t="shared" ref="AV24" si="46">AU24+AV23</f>
        <v>-279361977.16041017</v>
      </c>
      <c r="AW24" s="9">
        <f t="shared" ref="AW24" si="47">AV24+AW23</f>
        <v>-283947055.01388896</v>
      </c>
      <c r="AX24" s="9">
        <f t="shared" ref="AX24" si="48">AW24+AX23</f>
        <v>-288532132.86736774</v>
      </c>
      <c r="AY24" s="9">
        <f t="shared" ref="AY24" si="49">AX24+AY23</f>
        <v>-293117210.72084653</v>
      </c>
      <c r="AZ24" s="9">
        <f t="shared" ref="AZ24" si="50">AY24+AZ23</f>
        <v>-297702288.57432532</v>
      </c>
      <c r="BA24" s="9">
        <f t="shared" ref="BA24" si="51">AZ24+BA23</f>
        <v>290469574.44967473</v>
      </c>
      <c r="BB24" s="22"/>
    </row>
    <row r="25" spans="1:54" x14ac:dyDescent="0.25">
      <c r="A25" s="18" t="s">
        <v>60</v>
      </c>
      <c r="C25" s="4">
        <f>D23/C13</f>
        <v>0.3023605992345077</v>
      </c>
    </row>
    <row r="26" spans="1:54" x14ac:dyDescent="0.25">
      <c r="A26" s="18" t="s">
        <v>61</v>
      </c>
      <c r="D26" s="9">
        <f>NPV(D1,F23:BA23)+E23</f>
        <v>110414251.4448536</v>
      </c>
    </row>
    <row r="27" spans="1:54" x14ac:dyDescent="0.25">
      <c r="A27" s="18" t="s">
        <v>62</v>
      </c>
      <c r="D27" s="9">
        <f>NPV(D1,F27:BA27)</f>
        <v>613412508.02696431</v>
      </c>
      <c r="E27" s="9">
        <f t="shared" ref="E27:AJ27" si="52">SUM(E19:E21)</f>
        <v>0</v>
      </c>
      <c r="F27" s="9">
        <f t="shared" si="52"/>
        <v>0</v>
      </c>
      <c r="G27" s="9">
        <f t="shared" si="52"/>
        <v>0</v>
      </c>
      <c r="H27" s="9">
        <f t="shared" si="52"/>
        <v>0</v>
      </c>
      <c r="I27" s="9">
        <f t="shared" si="52"/>
        <v>0</v>
      </c>
      <c r="J27" s="9">
        <f t="shared" si="52"/>
        <v>0</v>
      </c>
      <c r="K27" s="9">
        <f t="shared" si="52"/>
        <v>0</v>
      </c>
      <c r="L27" s="9">
        <f t="shared" si="52"/>
        <v>0</v>
      </c>
      <c r="M27" s="9">
        <f t="shared" si="52"/>
        <v>0</v>
      </c>
      <c r="N27" s="9">
        <f t="shared" si="52"/>
        <v>0</v>
      </c>
      <c r="O27" s="9">
        <f t="shared" si="52"/>
        <v>0</v>
      </c>
      <c r="P27" s="9">
        <f t="shared" si="52"/>
        <v>0</v>
      </c>
      <c r="Q27" s="9">
        <f t="shared" si="52"/>
        <v>0</v>
      </c>
      <c r="R27" s="9">
        <f t="shared" si="52"/>
        <v>0</v>
      </c>
      <c r="S27" s="9">
        <f t="shared" si="52"/>
        <v>0</v>
      </c>
      <c r="T27" s="9">
        <f t="shared" si="52"/>
        <v>2911129.4060606062</v>
      </c>
      <c r="U27" s="9">
        <f t="shared" si="52"/>
        <v>2911129.4060606062</v>
      </c>
      <c r="V27" s="9">
        <f t="shared" si="52"/>
        <v>2911129.4060606062</v>
      </c>
      <c r="W27" s="9">
        <f t="shared" si="52"/>
        <v>2911129.4060606062</v>
      </c>
      <c r="X27" s="9">
        <f t="shared" si="52"/>
        <v>2911129.4060606062</v>
      </c>
      <c r="Y27" s="9">
        <f t="shared" si="52"/>
        <v>2911129.4060606062</v>
      </c>
      <c r="Z27" s="9">
        <f t="shared" si="52"/>
        <v>2911129.4060606062</v>
      </c>
      <c r="AA27" s="9">
        <f t="shared" si="52"/>
        <v>2911129.4060606062</v>
      </c>
      <c r="AB27" s="9">
        <f t="shared" si="52"/>
        <v>2911129.4060606062</v>
      </c>
      <c r="AC27" s="9">
        <f t="shared" si="52"/>
        <v>2911129.4060606062</v>
      </c>
      <c r="AD27" s="9">
        <f t="shared" si="52"/>
        <v>2911129.4060606062</v>
      </c>
      <c r="AE27" s="9">
        <f t="shared" si="52"/>
        <v>2911129.4060606062</v>
      </c>
      <c r="AF27" s="9">
        <f t="shared" si="52"/>
        <v>2911129.4060606062</v>
      </c>
      <c r="AG27" s="9">
        <f t="shared" si="52"/>
        <v>2911129.4060606062</v>
      </c>
      <c r="AH27" s="9">
        <f t="shared" si="52"/>
        <v>2911129.4060606062</v>
      </c>
      <c r="AI27" s="9">
        <f t="shared" si="52"/>
        <v>2911129.4060606062</v>
      </c>
      <c r="AJ27" s="9">
        <f t="shared" si="52"/>
        <v>2911129.4060606062</v>
      </c>
      <c r="AK27" s="9">
        <f t="shared" ref="AK27:BA27" si="53">SUM(AK19:AK21)</f>
        <v>2911129.4060606062</v>
      </c>
      <c r="AL27" s="9">
        <f t="shared" si="53"/>
        <v>10916735.272727273</v>
      </c>
      <c r="AM27" s="9">
        <f t="shared" si="53"/>
        <v>10916735.272727273</v>
      </c>
      <c r="AN27" s="9">
        <f t="shared" si="53"/>
        <v>10916735.272727273</v>
      </c>
      <c r="AO27" s="9">
        <f t="shared" si="53"/>
        <v>10916735.272727273</v>
      </c>
      <c r="AP27" s="9">
        <f t="shared" si="53"/>
        <v>10916735.272727273</v>
      </c>
      <c r="AQ27" s="9">
        <f t="shared" si="53"/>
        <v>10916735.272727273</v>
      </c>
      <c r="AR27" s="9">
        <f t="shared" si="53"/>
        <v>10916735.272727273</v>
      </c>
      <c r="AS27" s="9">
        <f t="shared" si="53"/>
        <v>10916735.272727273</v>
      </c>
      <c r="AT27" s="9">
        <f t="shared" si="53"/>
        <v>10916735.272727273</v>
      </c>
      <c r="AU27" s="9">
        <f t="shared" si="53"/>
        <v>10916735.272727273</v>
      </c>
      <c r="AV27" s="9">
        <f t="shared" si="53"/>
        <v>10916735.272727273</v>
      </c>
      <c r="AW27" s="9">
        <f t="shared" si="53"/>
        <v>10916735.272727273</v>
      </c>
      <c r="AX27" s="9">
        <f t="shared" si="53"/>
        <v>10916735.272727273</v>
      </c>
      <c r="AY27" s="9">
        <f t="shared" si="53"/>
        <v>10916735.272727273</v>
      </c>
      <c r="AZ27" s="9">
        <f t="shared" si="53"/>
        <v>10916735.272727273</v>
      </c>
      <c r="BA27" s="9">
        <f t="shared" si="53"/>
        <v>744521345.60000002</v>
      </c>
      <c r="BB27" s="9">
        <f t="shared" ref="BB27" si="54">SUM(E27:BA27)</f>
        <v>960672704.00000012</v>
      </c>
    </row>
    <row r="28" spans="1:54" x14ac:dyDescent="0.25">
      <c r="A28" s="18" t="s">
        <v>63</v>
      </c>
      <c r="C28" s="4">
        <f>D26/D27</f>
        <v>0.18000000000000005</v>
      </c>
    </row>
    <row r="29" spans="1:54" x14ac:dyDescent="0.25">
      <c r="B29" t="s">
        <v>69</v>
      </c>
    </row>
    <row r="30" spans="1:54" x14ac:dyDescent="0.25">
      <c r="A30" t="s">
        <v>71</v>
      </c>
      <c r="B30" s="7">
        <v>0</v>
      </c>
      <c r="C30" s="23">
        <v>-297702288.5743255</v>
      </c>
    </row>
    <row r="31" spans="1:54" x14ac:dyDescent="0.25">
      <c r="B31" s="7">
        <v>1</v>
      </c>
      <c r="C31" s="23">
        <v>-223981331.39393374</v>
      </c>
    </row>
  </sheetData>
  <mergeCells count="2">
    <mergeCell ref="I7:J7"/>
    <mergeCell ref="I12:I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3" sqref="A23"/>
    </sheetView>
  </sheetViews>
  <sheetFormatPr defaultRowHeight="15" x14ac:dyDescent="0.25"/>
  <cols>
    <col min="1" max="1" width="48.140625" style="1" customWidth="1"/>
    <col min="2" max="2" width="25" style="1" customWidth="1"/>
    <col min="3" max="3" width="22" style="1" customWidth="1"/>
    <col min="4" max="16384" width="9.140625" style="1"/>
  </cols>
  <sheetData>
    <row r="1" spans="1:4" x14ac:dyDescent="0.25">
      <c r="A1" s="26" t="s">
        <v>0</v>
      </c>
      <c r="B1" s="26"/>
      <c r="C1" s="26"/>
    </row>
    <row r="2" spans="1:4" x14ac:dyDescent="0.25">
      <c r="A2" s="26" t="s">
        <v>1</v>
      </c>
      <c r="B2" s="26"/>
      <c r="C2" s="26"/>
    </row>
    <row r="3" spans="1:4" x14ac:dyDescent="0.25">
      <c r="A3" s="26" t="s">
        <v>2</v>
      </c>
      <c r="B3" s="26"/>
      <c r="C3" s="26"/>
    </row>
    <row r="4" spans="1:4" x14ac:dyDescent="0.25">
      <c r="A4" s="26" t="s">
        <v>3</v>
      </c>
      <c r="B4" s="26" t="s">
        <v>4</v>
      </c>
      <c r="C4" s="26"/>
    </row>
    <row r="5" spans="1:4" x14ac:dyDescent="0.25">
      <c r="A5" s="26"/>
      <c r="B5" s="1" t="s">
        <v>5</v>
      </c>
    </row>
    <row r="6" spans="1:4" ht="46.5" customHeight="1" x14ac:dyDescent="0.25">
      <c r="A6" s="26"/>
      <c r="B6" s="1" t="s">
        <v>6</v>
      </c>
      <c r="C6" s="2" t="s">
        <v>27</v>
      </c>
    </row>
    <row r="7" spans="1:4" ht="60" x14ac:dyDescent="0.25">
      <c r="A7" s="2" t="s">
        <v>7</v>
      </c>
      <c r="B7" s="3">
        <v>-1539.22</v>
      </c>
      <c r="C7" s="3">
        <v>1.4</v>
      </c>
      <c r="D7" s="3">
        <f>B7*C7</f>
        <v>-2154.9079999999999</v>
      </c>
    </row>
    <row r="8" spans="1:4" x14ac:dyDescent="0.25">
      <c r="A8" s="26" t="s">
        <v>8</v>
      </c>
      <c r="B8" s="26"/>
      <c r="C8" s="26"/>
    </row>
    <row r="12" spans="1:4" x14ac:dyDescent="0.25">
      <c r="A12" s="26" t="s">
        <v>9</v>
      </c>
      <c r="B12" s="26"/>
    </row>
    <row r="13" spans="1:4" x14ac:dyDescent="0.25">
      <c r="A13" s="26" t="s">
        <v>10</v>
      </c>
      <c r="B13" s="26"/>
    </row>
    <row r="14" spans="1:4" x14ac:dyDescent="0.25">
      <c r="A14" s="26" t="s">
        <v>11</v>
      </c>
      <c r="B14" s="26"/>
    </row>
    <row r="15" spans="1:4" x14ac:dyDescent="0.25">
      <c r="A15" s="26"/>
      <c r="B15" s="26"/>
    </row>
    <row r="16" spans="1:4" x14ac:dyDescent="0.25">
      <c r="A16" s="26" t="s">
        <v>12</v>
      </c>
      <c r="B16" s="26"/>
    </row>
    <row r="17" spans="1:2" x14ac:dyDescent="0.25">
      <c r="A17" s="1" t="s">
        <v>13</v>
      </c>
      <c r="B17" s="1" t="s">
        <v>14</v>
      </c>
    </row>
    <row r="18" spans="1:2" x14ac:dyDescent="0.25">
      <c r="A18" s="1" t="s">
        <v>15</v>
      </c>
      <c r="B18" s="1" t="s">
        <v>16</v>
      </c>
    </row>
    <row r="19" spans="1:2" x14ac:dyDescent="0.25">
      <c r="A19" s="1" t="s">
        <v>17</v>
      </c>
      <c r="B19" s="1" t="s">
        <v>18</v>
      </c>
    </row>
    <row r="20" spans="1:2" x14ac:dyDescent="0.25">
      <c r="A20" s="1" t="s">
        <v>19</v>
      </c>
      <c r="B20" s="1" t="s">
        <v>20</v>
      </c>
    </row>
    <row r="21" spans="1:2" x14ac:dyDescent="0.25">
      <c r="A21" s="1" t="s">
        <v>21</v>
      </c>
      <c r="B21" s="1" t="s">
        <v>22</v>
      </c>
    </row>
    <row r="22" spans="1:2" x14ac:dyDescent="0.25">
      <c r="A22" s="1" t="s">
        <v>23</v>
      </c>
      <c r="B22" s="1" t="s">
        <v>24</v>
      </c>
    </row>
    <row r="23" spans="1:2" x14ac:dyDescent="0.25">
      <c r="A23" s="1" t="s">
        <v>25</v>
      </c>
      <c r="B23" s="1" t="s">
        <v>26</v>
      </c>
    </row>
  </sheetData>
  <mergeCells count="11">
    <mergeCell ref="A1:C1"/>
    <mergeCell ref="A2:C2"/>
    <mergeCell ref="A3:C3"/>
    <mergeCell ref="A4:A6"/>
    <mergeCell ref="B4:C4"/>
    <mergeCell ref="A16:B16"/>
    <mergeCell ref="A8:C8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zoomScale="140" zoomScaleNormal="140" workbookViewId="0">
      <selection activeCell="C4" sqref="C4:C5"/>
    </sheetView>
  </sheetViews>
  <sheetFormatPr defaultRowHeight="15" x14ac:dyDescent="0.25"/>
  <cols>
    <col min="1" max="1" width="21.7109375" customWidth="1"/>
  </cols>
  <sheetData>
    <row r="2" spans="1:4" x14ac:dyDescent="0.25">
      <c r="B2" t="s">
        <v>44</v>
      </c>
      <c r="C2" t="s">
        <v>57</v>
      </c>
      <c r="D2" t="s">
        <v>58</v>
      </c>
    </row>
    <row r="3" spans="1:4" x14ac:dyDescent="0.25">
      <c r="C3" s="8">
        <v>0.25</v>
      </c>
      <c r="D3" s="8">
        <v>0.75</v>
      </c>
    </row>
    <row r="4" spans="1:4" x14ac:dyDescent="0.25">
      <c r="A4" t="s">
        <v>49</v>
      </c>
      <c r="B4" s="6">
        <v>0.4</v>
      </c>
      <c r="C4" s="13">
        <f>B4*C3</f>
        <v>0.1</v>
      </c>
      <c r="D4" s="13">
        <f>B4*D3</f>
        <v>0.30000000000000004</v>
      </c>
    </row>
    <row r="5" spans="1:4" x14ac:dyDescent="0.25">
      <c r="A5" t="s">
        <v>50</v>
      </c>
      <c r="B5" s="6">
        <v>0.5</v>
      </c>
      <c r="C5" s="14">
        <f>C3*B5</f>
        <v>0.125</v>
      </c>
      <c r="D5" s="14">
        <f>D3*B5</f>
        <v>0.375</v>
      </c>
    </row>
    <row r="6" spans="1:4" x14ac:dyDescent="0.25">
      <c r="A6" t="s">
        <v>51</v>
      </c>
      <c r="B6" s="6">
        <v>0.1</v>
      </c>
      <c r="C6" s="13" t="s">
        <v>15</v>
      </c>
      <c r="D6" s="13">
        <f>B6</f>
        <v>0.1</v>
      </c>
    </row>
    <row r="7" spans="1:4" x14ac:dyDescent="0.25">
      <c r="A7" t="s">
        <v>56</v>
      </c>
      <c r="B7" s="7">
        <f>SUM(B4:B6)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I8"/>
  <sheetViews>
    <sheetView workbookViewId="0">
      <selection activeCell="F32" sqref="F32"/>
    </sheetView>
  </sheetViews>
  <sheetFormatPr defaultRowHeight="15" x14ac:dyDescent="0.25"/>
  <sheetData>
    <row r="7" spans="5:9" x14ac:dyDescent="0.25">
      <c r="E7" t="s">
        <v>73</v>
      </c>
      <c r="F7" t="s">
        <v>72</v>
      </c>
      <c r="H7" t="s">
        <v>74</v>
      </c>
      <c r="I7">
        <v>15</v>
      </c>
    </row>
    <row r="8" spans="5:9" x14ac:dyDescent="0.25">
      <c r="E8">
        <v>1000</v>
      </c>
      <c r="F8">
        <v>15000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selection sqref="A1:XFD1048576"/>
    </sheetView>
  </sheetViews>
  <sheetFormatPr defaultRowHeight="15" x14ac:dyDescent="0.25"/>
  <cols>
    <col min="1" max="1" width="27.5703125" customWidth="1"/>
    <col min="3" max="3" width="15.42578125" bestFit="1" customWidth="1"/>
    <col min="4" max="4" width="14.140625" style="9" bestFit="1" customWidth="1"/>
    <col min="5" max="8" width="13.140625" style="9" bestFit="1" customWidth="1"/>
    <col min="9" max="9" width="9.140625" style="9"/>
    <col min="10" max="10" width="13.140625" style="9" bestFit="1" customWidth="1"/>
    <col min="11" max="11" width="9.140625" style="9"/>
    <col min="12" max="12" width="13.85546875" style="9" customWidth="1"/>
    <col min="13" max="19" width="9.140625" style="9"/>
    <col min="20" max="20" width="16.42578125" style="9" bestFit="1" customWidth="1"/>
    <col min="21" max="22" width="10.28515625" style="9" bestFit="1" customWidth="1"/>
    <col min="23" max="28" width="9.140625" style="9"/>
    <col min="29" max="31" width="12" style="9" bestFit="1" customWidth="1"/>
    <col min="32" max="36" width="9.140625" style="9"/>
    <col min="37" max="39" width="13.140625" style="9" bestFit="1" customWidth="1"/>
    <col min="40" max="42" width="9.140625" style="9"/>
    <col min="43" max="43" width="12" style="9" bestFit="1" customWidth="1"/>
    <col min="44" max="44" width="9.140625" style="9"/>
    <col min="47" max="47" width="12" bestFit="1" customWidth="1"/>
    <col min="49" max="54" width="13.140625" bestFit="1" customWidth="1"/>
  </cols>
  <sheetData>
    <row r="1" spans="1:54" x14ac:dyDescent="0.25">
      <c r="A1" t="s">
        <v>53</v>
      </c>
      <c r="B1" s="8">
        <v>0.12</v>
      </c>
      <c r="C1" t="s">
        <v>54</v>
      </c>
      <c r="D1" s="12">
        <f>B1/12</f>
        <v>0.01</v>
      </c>
      <c r="E1" s="9" t="s">
        <v>55</v>
      </c>
    </row>
    <row r="2" spans="1:54" x14ac:dyDescent="0.25">
      <c r="B2" t="s">
        <v>29</v>
      </c>
      <c r="F2" s="9" t="s">
        <v>67</v>
      </c>
      <c r="I2" s="9" t="s">
        <v>53</v>
      </c>
      <c r="J2" s="9" t="s">
        <v>28</v>
      </c>
      <c r="L2" s="9" t="s">
        <v>64</v>
      </c>
      <c r="M2" s="9" t="s">
        <v>65</v>
      </c>
    </row>
    <row r="3" spans="1:54" x14ac:dyDescent="0.25">
      <c r="A3" t="s">
        <v>28</v>
      </c>
      <c r="B3" t="s">
        <v>30</v>
      </c>
      <c r="C3" s="20">
        <v>22987</v>
      </c>
      <c r="F3" s="6">
        <v>0</v>
      </c>
      <c r="I3" s="4">
        <v>0.1</v>
      </c>
      <c r="J3" s="9">
        <v>6139.2539518631102</v>
      </c>
      <c r="K3" s="4">
        <f>J3/J4</f>
        <v>1.1136838194907217</v>
      </c>
      <c r="L3" s="9">
        <v>5224</v>
      </c>
      <c r="M3" s="9">
        <v>-2093.9621279243602</v>
      </c>
    </row>
    <row r="4" spans="1:54" x14ac:dyDescent="0.25">
      <c r="A4" t="s">
        <v>31</v>
      </c>
      <c r="B4" t="s">
        <v>15</v>
      </c>
      <c r="C4" s="20">
        <v>4</v>
      </c>
      <c r="I4" s="4">
        <v>0.12</v>
      </c>
      <c r="J4" s="23">
        <v>5512.5645577490204</v>
      </c>
      <c r="K4" s="4">
        <v>1</v>
      </c>
      <c r="L4" s="9">
        <v>10448</v>
      </c>
      <c r="M4" s="9">
        <v>5512.5645577490204</v>
      </c>
    </row>
    <row r="5" spans="1:54" x14ac:dyDescent="0.25">
      <c r="A5" t="s">
        <v>32</v>
      </c>
      <c r="B5" t="s">
        <v>30</v>
      </c>
      <c r="C5" s="9">
        <f>C3*C4</f>
        <v>91948</v>
      </c>
      <c r="F5" t="s">
        <v>68</v>
      </c>
      <c r="G5" s="9" t="s">
        <v>69</v>
      </c>
      <c r="I5" s="4">
        <v>0.14000000000000001</v>
      </c>
      <c r="J5" s="23">
        <v>-4940.7567535558583</v>
      </c>
      <c r="K5" s="4">
        <f>J5/J4</f>
        <v>-0.89627190789278444</v>
      </c>
      <c r="L5" s="9">
        <v>20896</v>
      </c>
      <c r="M5" s="9">
        <v>20725.617929095799</v>
      </c>
    </row>
    <row r="6" spans="1:54" x14ac:dyDescent="0.25">
      <c r="A6" t="s">
        <v>68</v>
      </c>
      <c r="C6" s="20">
        <v>58635.033117293897</v>
      </c>
      <c r="F6" s="24">
        <v>91948</v>
      </c>
      <c r="G6" s="19">
        <v>0</v>
      </c>
      <c r="I6" s="4"/>
      <c r="J6" s="23"/>
      <c r="K6" s="4"/>
    </row>
    <row r="7" spans="1:54" x14ac:dyDescent="0.25">
      <c r="A7" t="s">
        <v>34</v>
      </c>
      <c r="C7" s="21">
        <v>1.6</v>
      </c>
      <c r="D7" s="10"/>
      <c r="F7" s="17">
        <v>58635.033117293882</v>
      </c>
      <c r="G7" s="25">
        <v>1</v>
      </c>
      <c r="J7" s="23"/>
    </row>
    <row r="8" spans="1:54" x14ac:dyDescent="0.25">
      <c r="A8" t="s">
        <v>33</v>
      </c>
      <c r="B8" t="s">
        <v>30</v>
      </c>
      <c r="C8" s="9">
        <f>C5*C7</f>
        <v>147116.80000000002</v>
      </c>
      <c r="F8" s="9">
        <f>F6-F7</f>
        <v>33312.966882706118</v>
      </c>
      <c r="G8" s="9" t="s">
        <v>70</v>
      </c>
    </row>
    <row r="9" spans="1:54" x14ac:dyDescent="0.25">
      <c r="A9" t="s">
        <v>35</v>
      </c>
      <c r="B9" t="s">
        <v>36</v>
      </c>
      <c r="C9" s="9">
        <f>C8*CustoConstrução!D7</f>
        <v>-317023169.25440001</v>
      </c>
      <c r="F9" s="4">
        <f>F8/F6</f>
        <v>0.36230224564651886</v>
      </c>
    </row>
    <row r="10" spans="1:54" x14ac:dyDescent="0.25">
      <c r="A10" t="s">
        <v>42</v>
      </c>
      <c r="B10" t="s">
        <v>43</v>
      </c>
      <c r="C10" s="20">
        <v>-5512.5645577490286</v>
      </c>
    </row>
    <row r="11" spans="1:54" x14ac:dyDescent="0.25">
      <c r="A11" t="s">
        <v>47</v>
      </c>
      <c r="B11" t="s">
        <v>43</v>
      </c>
      <c r="C11" s="20">
        <f>10448</f>
        <v>10448</v>
      </c>
    </row>
    <row r="12" spans="1:54" x14ac:dyDescent="0.25">
      <c r="A12" t="s">
        <v>48</v>
      </c>
      <c r="B12" t="s">
        <v>36</v>
      </c>
      <c r="C12" s="9">
        <f>C11*C5</f>
        <v>960672704</v>
      </c>
    </row>
    <row r="13" spans="1:54" s="5" customFormat="1" x14ac:dyDescent="0.25">
      <c r="A13" s="5" t="s">
        <v>37</v>
      </c>
      <c r="B13" s="5" t="s">
        <v>39</v>
      </c>
      <c r="C13" s="5" t="s">
        <v>40</v>
      </c>
      <c r="D13" s="11" t="s">
        <v>44</v>
      </c>
      <c r="E13" s="11">
        <v>0</v>
      </c>
      <c r="F13" s="11">
        <v>1</v>
      </c>
      <c r="G13" s="11">
        <v>2</v>
      </c>
      <c r="H13" s="11">
        <v>3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1">
        <v>11</v>
      </c>
      <c r="Q13" s="11">
        <v>12</v>
      </c>
      <c r="R13" s="11">
        <v>13</v>
      </c>
      <c r="S13" s="11">
        <v>14</v>
      </c>
      <c r="T13" s="11">
        <v>15</v>
      </c>
      <c r="U13" s="11">
        <v>16</v>
      </c>
      <c r="V13" s="11">
        <v>17</v>
      </c>
      <c r="W13" s="11">
        <v>18</v>
      </c>
      <c r="X13" s="11">
        <v>19</v>
      </c>
      <c r="Y13" s="11">
        <v>20</v>
      </c>
      <c r="Z13" s="11">
        <v>21</v>
      </c>
      <c r="AA13" s="11">
        <v>22</v>
      </c>
      <c r="AB13" s="11">
        <v>23</v>
      </c>
      <c r="AC13" s="11">
        <v>24</v>
      </c>
      <c r="AD13" s="11">
        <v>25</v>
      </c>
      <c r="AE13" s="11">
        <v>26</v>
      </c>
      <c r="AF13" s="11">
        <v>27</v>
      </c>
      <c r="AG13" s="11">
        <v>28</v>
      </c>
      <c r="AH13" s="11">
        <v>29</v>
      </c>
      <c r="AI13" s="11">
        <v>30</v>
      </c>
      <c r="AJ13" s="11">
        <v>31</v>
      </c>
      <c r="AK13" s="11">
        <v>32</v>
      </c>
      <c r="AL13" s="11">
        <v>33</v>
      </c>
      <c r="AM13" s="11">
        <v>34</v>
      </c>
      <c r="AN13" s="11">
        <v>35</v>
      </c>
      <c r="AO13" s="11">
        <v>36</v>
      </c>
      <c r="AP13" s="11">
        <v>37</v>
      </c>
      <c r="AQ13" s="11">
        <v>38</v>
      </c>
      <c r="AR13" s="11">
        <v>39</v>
      </c>
      <c r="AS13" s="11">
        <v>40</v>
      </c>
      <c r="AT13" s="11">
        <v>41</v>
      </c>
      <c r="AU13" s="11">
        <v>42</v>
      </c>
      <c r="AV13" s="11">
        <v>43</v>
      </c>
      <c r="AW13" s="11">
        <v>44</v>
      </c>
      <c r="AX13" s="11">
        <v>45</v>
      </c>
      <c r="AY13" s="11">
        <v>46</v>
      </c>
      <c r="AZ13" s="11">
        <v>47</v>
      </c>
      <c r="BA13" s="11">
        <v>48</v>
      </c>
      <c r="BB13" s="5" t="s">
        <v>44</v>
      </c>
    </row>
    <row r="14" spans="1:54" x14ac:dyDescent="0.25">
      <c r="A14" t="s">
        <v>35</v>
      </c>
      <c r="D14" s="9">
        <f>C9</f>
        <v>-317023169.25440001</v>
      </c>
      <c r="AC14" s="9">
        <f>D14/24</f>
        <v>-13209298.718933335</v>
      </c>
      <c r="AD14" s="9">
        <f>AC14</f>
        <v>-13209298.718933335</v>
      </c>
      <c r="AE14" s="9">
        <f t="shared" ref="AE14:AZ14" si="0">AD14</f>
        <v>-13209298.718933335</v>
      </c>
      <c r="AF14" s="9">
        <f t="shared" si="0"/>
        <v>-13209298.718933335</v>
      </c>
      <c r="AG14" s="9">
        <f t="shared" si="0"/>
        <v>-13209298.718933335</v>
      </c>
      <c r="AH14" s="9">
        <f t="shared" si="0"/>
        <v>-13209298.718933335</v>
      </c>
      <c r="AI14" s="9">
        <f t="shared" si="0"/>
        <v>-13209298.718933335</v>
      </c>
      <c r="AJ14" s="9">
        <f t="shared" si="0"/>
        <v>-13209298.718933335</v>
      </c>
      <c r="AK14" s="9">
        <f t="shared" si="0"/>
        <v>-13209298.718933335</v>
      </c>
      <c r="AL14" s="9">
        <f t="shared" si="0"/>
        <v>-13209298.718933335</v>
      </c>
      <c r="AM14" s="9">
        <f t="shared" si="0"/>
        <v>-13209298.718933335</v>
      </c>
      <c r="AN14" s="9">
        <f t="shared" si="0"/>
        <v>-13209298.718933335</v>
      </c>
      <c r="AO14" s="9">
        <f t="shared" si="0"/>
        <v>-13209298.718933335</v>
      </c>
      <c r="AP14" s="9">
        <f t="shared" si="0"/>
        <v>-13209298.718933335</v>
      </c>
      <c r="AQ14" s="9">
        <f t="shared" si="0"/>
        <v>-13209298.718933335</v>
      </c>
      <c r="AR14" s="9">
        <f t="shared" si="0"/>
        <v>-13209298.718933335</v>
      </c>
      <c r="AS14" s="9">
        <f t="shared" si="0"/>
        <v>-13209298.718933335</v>
      </c>
      <c r="AT14" s="9">
        <f t="shared" si="0"/>
        <v>-13209298.718933335</v>
      </c>
      <c r="AU14" s="9">
        <f t="shared" si="0"/>
        <v>-13209298.718933335</v>
      </c>
      <c r="AV14" s="9">
        <f t="shared" si="0"/>
        <v>-13209298.718933335</v>
      </c>
      <c r="AW14" s="9">
        <f t="shared" si="0"/>
        <v>-13209298.718933335</v>
      </c>
      <c r="AX14" s="9">
        <f t="shared" si="0"/>
        <v>-13209298.718933335</v>
      </c>
      <c r="AY14" s="9">
        <f t="shared" si="0"/>
        <v>-13209298.718933335</v>
      </c>
      <c r="AZ14" s="9">
        <f t="shared" si="0"/>
        <v>-13209298.718933335</v>
      </c>
      <c r="BB14" s="9">
        <f>SUM(E14:BA14)</f>
        <v>-317023169.25440013</v>
      </c>
    </row>
    <row r="15" spans="1:54" x14ac:dyDescent="0.25">
      <c r="A15" t="s">
        <v>38</v>
      </c>
      <c r="B15" t="s">
        <v>41</v>
      </c>
      <c r="C15" s="6">
        <v>0.05</v>
      </c>
      <c r="D15" s="9">
        <f>D14*C15</f>
        <v>-15851158.462720001</v>
      </c>
      <c r="H15" s="9">
        <f>D15</f>
        <v>-15851158.462720001</v>
      </c>
      <c r="BB15" s="9">
        <f t="shared" ref="BB15:BB21" si="1">SUM(E15:BA15)</f>
        <v>-15851158.462720001</v>
      </c>
    </row>
    <row r="16" spans="1:54" x14ac:dyDescent="0.25">
      <c r="A16" t="s">
        <v>42</v>
      </c>
      <c r="D16" s="9">
        <f>C10*C3*(1-F3)</f>
        <v>-126717321.48897693</v>
      </c>
      <c r="E16" s="9">
        <f>D16</f>
        <v>-126717321.48897693</v>
      </c>
      <c r="BB16" s="9">
        <f t="shared" si="1"/>
        <v>-126717321.48897693</v>
      </c>
    </row>
    <row r="17" spans="1:54" x14ac:dyDescent="0.25">
      <c r="A17" t="s">
        <v>45</v>
      </c>
      <c r="B17" t="s">
        <v>46</v>
      </c>
      <c r="C17" s="8">
        <v>7.0000000000000007E-2</v>
      </c>
      <c r="D17" s="9">
        <f>D16*C17</f>
        <v>-8870212.5042283852</v>
      </c>
      <c r="E17" s="9">
        <f>D17</f>
        <v>-8870212.5042283852</v>
      </c>
      <c r="BB17" s="9">
        <f t="shared" si="1"/>
        <v>-8870212.5042283852</v>
      </c>
    </row>
    <row r="18" spans="1:54" x14ac:dyDescent="0.25">
      <c r="A18" t="s">
        <v>49</v>
      </c>
      <c r="B18" t="s">
        <v>48</v>
      </c>
      <c r="C18" s="8">
        <v>0.4</v>
      </c>
      <c r="D18" s="9">
        <f>C12*C18</f>
        <v>384269081.60000002</v>
      </c>
      <c r="T18" s="9">
        <f>D18*Plan2!C3/33</f>
        <v>2911129.4060606062</v>
      </c>
      <c r="U18" s="9">
        <f>T18</f>
        <v>2911129.4060606062</v>
      </c>
      <c r="V18" s="9">
        <f>U18</f>
        <v>2911129.4060606062</v>
      </c>
      <c r="W18" s="9">
        <f t="shared" ref="W18:AZ19" si="2">V18</f>
        <v>2911129.4060606062</v>
      </c>
      <c r="X18" s="9">
        <f t="shared" si="2"/>
        <v>2911129.4060606062</v>
      </c>
      <c r="Y18" s="9">
        <f t="shared" si="2"/>
        <v>2911129.4060606062</v>
      </c>
      <c r="Z18" s="9">
        <f t="shared" si="2"/>
        <v>2911129.4060606062</v>
      </c>
      <c r="AA18" s="9">
        <f t="shared" si="2"/>
        <v>2911129.4060606062</v>
      </c>
      <c r="AB18" s="9">
        <f t="shared" si="2"/>
        <v>2911129.4060606062</v>
      </c>
      <c r="AC18" s="9">
        <f t="shared" si="2"/>
        <v>2911129.4060606062</v>
      </c>
      <c r="AD18" s="9">
        <f t="shared" si="2"/>
        <v>2911129.4060606062</v>
      </c>
      <c r="AE18" s="9">
        <f t="shared" si="2"/>
        <v>2911129.4060606062</v>
      </c>
      <c r="AF18" s="9">
        <f t="shared" si="2"/>
        <v>2911129.4060606062</v>
      </c>
      <c r="AG18" s="9">
        <f t="shared" si="2"/>
        <v>2911129.4060606062</v>
      </c>
      <c r="AH18" s="9">
        <f t="shared" si="2"/>
        <v>2911129.4060606062</v>
      </c>
      <c r="AI18" s="9">
        <f t="shared" si="2"/>
        <v>2911129.4060606062</v>
      </c>
      <c r="AJ18" s="9">
        <f t="shared" si="2"/>
        <v>2911129.4060606062</v>
      </c>
      <c r="AK18" s="9">
        <f t="shared" si="2"/>
        <v>2911129.4060606062</v>
      </c>
      <c r="AL18" s="9">
        <f t="shared" si="2"/>
        <v>2911129.4060606062</v>
      </c>
      <c r="AM18" s="9">
        <f t="shared" si="2"/>
        <v>2911129.4060606062</v>
      </c>
      <c r="AN18" s="9">
        <f t="shared" si="2"/>
        <v>2911129.4060606062</v>
      </c>
      <c r="AO18" s="9">
        <f t="shared" si="2"/>
        <v>2911129.4060606062</v>
      </c>
      <c r="AP18" s="9">
        <f t="shared" si="2"/>
        <v>2911129.4060606062</v>
      </c>
      <c r="AQ18" s="9">
        <f t="shared" si="2"/>
        <v>2911129.4060606062</v>
      </c>
      <c r="AR18" s="9">
        <f t="shared" si="2"/>
        <v>2911129.4060606062</v>
      </c>
      <c r="AS18" s="9">
        <f t="shared" si="2"/>
        <v>2911129.4060606062</v>
      </c>
      <c r="AT18" s="9">
        <f t="shared" si="2"/>
        <v>2911129.4060606062</v>
      </c>
      <c r="AU18" s="9">
        <f t="shared" si="2"/>
        <v>2911129.4060606062</v>
      </c>
      <c r="AV18" s="9">
        <f t="shared" si="2"/>
        <v>2911129.4060606062</v>
      </c>
      <c r="AW18" s="9">
        <f t="shared" si="2"/>
        <v>2911129.4060606062</v>
      </c>
      <c r="AX18" s="9">
        <f t="shared" si="2"/>
        <v>2911129.4060606062</v>
      </c>
      <c r="AY18" s="9">
        <f t="shared" si="2"/>
        <v>2911129.4060606062</v>
      </c>
      <c r="AZ18" s="9">
        <f t="shared" si="2"/>
        <v>2911129.4060606062</v>
      </c>
      <c r="BA18" s="9">
        <f>D18*Plan2!D3</f>
        <v>288201811.20000005</v>
      </c>
      <c r="BB18" s="9">
        <f>SUM(E18:BA18)</f>
        <v>384269081.60000002</v>
      </c>
    </row>
    <row r="19" spans="1:54" x14ac:dyDescent="0.25">
      <c r="A19" t="s">
        <v>50</v>
      </c>
      <c r="B19" t="s">
        <v>48</v>
      </c>
      <c r="C19" s="8">
        <v>0.5</v>
      </c>
      <c r="D19" s="9">
        <f>C12*C19</f>
        <v>480336352</v>
      </c>
      <c r="AL19" s="9">
        <f>D19*Plan2!C3/15</f>
        <v>8005605.8666666662</v>
      </c>
      <c r="AM19" s="9">
        <f>AL19</f>
        <v>8005605.8666666662</v>
      </c>
      <c r="AN19" s="9">
        <f t="shared" si="2"/>
        <v>8005605.8666666662</v>
      </c>
      <c r="AO19" s="9">
        <f t="shared" si="2"/>
        <v>8005605.8666666662</v>
      </c>
      <c r="AP19" s="9">
        <f t="shared" si="2"/>
        <v>8005605.8666666662</v>
      </c>
      <c r="AQ19" s="9">
        <f t="shared" si="2"/>
        <v>8005605.8666666662</v>
      </c>
      <c r="AR19" s="9">
        <f t="shared" si="2"/>
        <v>8005605.8666666662</v>
      </c>
      <c r="AS19" s="9">
        <f t="shared" si="2"/>
        <v>8005605.8666666662</v>
      </c>
      <c r="AT19" s="9">
        <f t="shared" si="2"/>
        <v>8005605.8666666662</v>
      </c>
      <c r="AU19" s="9">
        <f t="shared" si="2"/>
        <v>8005605.8666666662</v>
      </c>
      <c r="AV19" s="9">
        <f t="shared" si="2"/>
        <v>8005605.8666666662</v>
      </c>
      <c r="AW19" s="9">
        <f t="shared" si="2"/>
        <v>8005605.8666666662</v>
      </c>
      <c r="AX19" s="9">
        <f t="shared" si="2"/>
        <v>8005605.8666666662</v>
      </c>
      <c r="AY19" s="9">
        <f t="shared" si="2"/>
        <v>8005605.8666666662</v>
      </c>
      <c r="AZ19" s="9">
        <f t="shared" si="2"/>
        <v>8005605.8666666662</v>
      </c>
      <c r="BA19" s="9">
        <f>D19*Plan2!D3</f>
        <v>360252264</v>
      </c>
      <c r="BB19" s="9">
        <f t="shared" si="1"/>
        <v>480336351.99999994</v>
      </c>
    </row>
    <row r="20" spans="1:54" x14ac:dyDescent="0.25">
      <c r="A20" t="s">
        <v>51</v>
      </c>
      <c r="B20" t="s">
        <v>48</v>
      </c>
      <c r="C20" s="8">
        <v>0.1</v>
      </c>
      <c r="D20" s="9">
        <f>C12*C20</f>
        <v>96067270.400000006</v>
      </c>
      <c r="BA20" s="9">
        <f>D20</f>
        <v>96067270.400000006</v>
      </c>
      <c r="BB20" s="9">
        <f t="shared" si="1"/>
        <v>96067270.400000006</v>
      </c>
    </row>
    <row r="21" spans="1:54" x14ac:dyDescent="0.25">
      <c r="A21" s="15" t="s">
        <v>52</v>
      </c>
      <c r="B21" s="15" t="s">
        <v>48</v>
      </c>
      <c r="C21" s="16">
        <v>0.21</v>
      </c>
      <c r="D21" s="17">
        <f>-C12*C21</f>
        <v>-201741267.84</v>
      </c>
      <c r="E21" s="17">
        <f>-SUM(E18:E20)*$C$21</f>
        <v>0</v>
      </c>
      <c r="F21" s="17">
        <f t="shared" ref="F21:BA21" si="3">-SUM(F18:F20)*$C$21</f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  <c r="M21" s="17">
        <f t="shared" si="3"/>
        <v>0</v>
      </c>
      <c r="N21" s="17">
        <f t="shared" si="3"/>
        <v>0</v>
      </c>
      <c r="O21" s="17">
        <f t="shared" si="3"/>
        <v>0</v>
      </c>
      <c r="P21" s="17">
        <f t="shared" si="3"/>
        <v>0</v>
      </c>
      <c r="Q21" s="17">
        <f t="shared" si="3"/>
        <v>0</v>
      </c>
      <c r="R21" s="17">
        <f t="shared" si="3"/>
        <v>0</v>
      </c>
      <c r="S21" s="17">
        <f t="shared" si="3"/>
        <v>0</v>
      </c>
      <c r="T21" s="17">
        <f t="shared" si="3"/>
        <v>-611337.17527272727</v>
      </c>
      <c r="U21" s="17">
        <f t="shared" si="3"/>
        <v>-611337.17527272727</v>
      </c>
      <c r="V21" s="17">
        <f t="shared" si="3"/>
        <v>-611337.17527272727</v>
      </c>
      <c r="W21" s="17">
        <f t="shared" si="3"/>
        <v>-611337.17527272727</v>
      </c>
      <c r="X21" s="17">
        <f t="shared" si="3"/>
        <v>-611337.17527272727</v>
      </c>
      <c r="Y21" s="17">
        <f t="shared" si="3"/>
        <v>-611337.17527272727</v>
      </c>
      <c r="Z21" s="17">
        <f t="shared" si="3"/>
        <v>-611337.17527272727</v>
      </c>
      <c r="AA21" s="17">
        <f t="shared" si="3"/>
        <v>-611337.17527272727</v>
      </c>
      <c r="AB21" s="17">
        <f t="shared" si="3"/>
        <v>-611337.17527272727</v>
      </c>
      <c r="AC21" s="17">
        <f t="shared" si="3"/>
        <v>-611337.17527272727</v>
      </c>
      <c r="AD21" s="17">
        <f t="shared" si="3"/>
        <v>-611337.17527272727</v>
      </c>
      <c r="AE21" s="17">
        <f t="shared" si="3"/>
        <v>-611337.17527272727</v>
      </c>
      <c r="AF21" s="17">
        <f t="shared" si="3"/>
        <v>-611337.17527272727</v>
      </c>
      <c r="AG21" s="17">
        <f t="shared" si="3"/>
        <v>-611337.17527272727</v>
      </c>
      <c r="AH21" s="17">
        <f t="shared" si="3"/>
        <v>-611337.17527272727</v>
      </c>
      <c r="AI21" s="17">
        <f t="shared" si="3"/>
        <v>-611337.17527272727</v>
      </c>
      <c r="AJ21" s="17">
        <f t="shared" si="3"/>
        <v>-611337.17527272727</v>
      </c>
      <c r="AK21" s="17">
        <f t="shared" si="3"/>
        <v>-611337.17527272727</v>
      </c>
      <c r="AL21" s="17">
        <f t="shared" si="3"/>
        <v>-2292514.4072727272</v>
      </c>
      <c r="AM21" s="17">
        <f t="shared" si="3"/>
        <v>-2292514.4072727272</v>
      </c>
      <c r="AN21" s="17">
        <f t="shared" si="3"/>
        <v>-2292514.4072727272</v>
      </c>
      <c r="AO21" s="17">
        <f t="shared" si="3"/>
        <v>-2292514.4072727272</v>
      </c>
      <c r="AP21" s="17">
        <f t="shared" si="3"/>
        <v>-2292514.4072727272</v>
      </c>
      <c r="AQ21" s="17">
        <f t="shared" si="3"/>
        <v>-2292514.4072727272</v>
      </c>
      <c r="AR21" s="17">
        <f t="shared" si="3"/>
        <v>-2292514.4072727272</v>
      </c>
      <c r="AS21" s="17">
        <f t="shared" si="3"/>
        <v>-2292514.4072727272</v>
      </c>
      <c r="AT21" s="17">
        <f t="shared" si="3"/>
        <v>-2292514.4072727272</v>
      </c>
      <c r="AU21" s="17">
        <f t="shared" si="3"/>
        <v>-2292514.4072727272</v>
      </c>
      <c r="AV21" s="17">
        <f t="shared" si="3"/>
        <v>-2292514.4072727272</v>
      </c>
      <c r="AW21" s="17">
        <f t="shared" si="3"/>
        <v>-2292514.4072727272</v>
      </c>
      <c r="AX21" s="17">
        <f t="shared" si="3"/>
        <v>-2292514.4072727272</v>
      </c>
      <c r="AY21" s="17">
        <f t="shared" si="3"/>
        <v>-2292514.4072727272</v>
      </c>
      <c r="AZ21" s="17">
        <f t="shared" si="3"/>
        <v>-2292514.4072727272</v>
      </c>
      <c r="BA21" s="17">
        <f t="shared" si="3"/>
        <v>-156349482.57600001</v>
      </c>
      <c r="BB21" s="17">
        <f t="shared" si="1"/>
        <v>-201741267.84</v>
      </c>
    </row>
    <row r="22" spans="1:54" x14ac:dyDescent="0.25">
      <c r="A22" s="18" t="s">
        <v>59</v>
      </c>
      <c r="D22" s="9">
        <f>SUM(D14:D21)</f>
        <v>290469574.44967473</v>
      </c>
      <c r="E22" s="9">
        <f>SUM(E14:E21)</f>
        <v>-135587533.99320531</v>
      </c>
      <c r="F22" s="9">
        <f>SUM(F14:F21)</f>
        <v>0</v>
      </c>
      <c r="G22" s="9">
        <f t="shared" ref="G22:BA22" si="4">SUM(G14:G21)</f>
        <v>0</v>
      </c>
      <c r="H22" s="9">
        <f>SUM(H14:H21)</f>
        <v>-15851158.462720001</v>
      </c>
      <c r="I22" s="9">
        <f t="shared" si="4"/>
        <v>0</v>
      </c>
      <c r="J22" s="9">
        <f t="shared" si="4"/>
        <v>0</v>
      </c>
      <c r="K22" s="9">
        <f t="shared" si="4"/>
        <v>0</v>
      </c>
      <c r="L22" s="9">
        <f t="shared" si="4"/>
        <v>0</v>
      </c>
      <c r="M22" s="9">
        <f t="shared" si="4"/>
        <v>0</v>
      </c>
      <c r="N22" s="9">
        <f t="shared" si="4"/>
        <v>0</v>
      </c>
      <c r="O22" s="9">
        <f t="shared" si="4"/>
        <v>0</v>
      </c>
      <c r="P22" s="9">
        <f t="shared" si="4"/>
        <v>0</v>
      </c>
      <c r="Q22" s="9">
        <f t="shared" si="4"/>
        <v>0</v>
      </c>
      <c r="R22" s="9">
        <f t="shared" si="4"/>
        <v>0</v>
      </c>
      <c r="S22" s="9">
        <f t="shared" si="4"/>
        <v>0</v>
      </c>
      <c r="T22" s="9">
        <f t="shared" si="4"/>
        <v>2299792.2307878789</v>
      </c>
      <c r="U22" s="9">
        <f t="shared" si="4"/>
        <v>2299792.2307878789</v>
      </c>
      <c r="V22" s="9">
        <f t="shared" si="4"/>
        <v>2299792.2307878789</v>
      </c>
      <c r="W22" s="9">
        <f t="shared" si="4"/>
        <v>2299792.2307878789</v>
      </c>
      <c r="X22" s="9">
        <f t="shared" si="4"/>
        <v>2299792.2307878789</v>
      </c>
      <c r="Y22" s="9">
        <f t="shared" si="4"/>
        <v>2299792.2307878789</v>
      </c>
      <c r="Z22" s="9">
        <f t="shared" si="4"/>
        <v>2299792.2307878789</v>
      </c>
      <c r="AA22" s="9">
        <f t="shared" si="4"/>
        <v>2299792.2307878789</v>
      </c>
      <c r="AB22" s="9">
        <f t="shared" si="4"/>
        <v>2299792.2307878789</v>
      </c>
      <c r="AC22" s="9">
        <f t="shared" si="4"/>
        <v>-10909506.488145456</v>
      </c>
      <c r="AD22" s="9">
        <f t="shared" si="4"/>
        <v>-10909506.488145456</v>
      </c>
      <c r="AE22" s="9">
        <f t="shared" si="4"/>
        <v>-10909506.488145456</v>
      </c>
      <c r="AF22" s="9">
        <f t="shared" si="4"/>
        <v>-10909506.488145456</v>
      </c>
      <c r="AG22" s="9">
        <f t="shared" si="4"/>
        <v>-10909506.488145456</v>
      </c>
      <c r="AH22" s="9">
        <f t="shared" si="4"/>
        <v>-10909506.488145456</v>
      </c>
      <c r="AI22" s="9">
        <f t="shared" si="4"/>
        <v>-10909506.488145456</v>
      </c>
      <c r="AJ22" s="9">
        <f t="shared" si="4"/>
        <v>-10909506.488145456</v>
      </c>
      <c r="AK22" s="9">
        <f t="shared" si="4"/>
        <v>-10909506.488145456</v>
      </c>
      <c r="AL22" s="9">
        <f t="shared" si="4"/>
        <v>-4585077.8534787893</v>
      </c>
      <c r="AM22" s="9">
        <f t="shared" si="4"/>
        <v>-4585077.8534787893</v>
      </c>
      <c r="AN22" s="9">
        <f t="shared" si="4"/>
        <v>-4585077.8534787893</v>
      </c>
      <c r="AO22" s="9">
        <f t="shared" si="4"/>
        <v>-4585077.8534787893</v>
      </c>
      <c r="AP22" s="9">
        <f t="shared" si="4"/>
        <v>-4585077.8534787893</v>
      </c>
      <c r="AQ22" s="9">
        <f t="shared" si="4"/>
        <v>-4585077.8534787893</v>
      </c>
      <c r="AR22" s="9">
        <f t="shared" si="4"/>
        <v>-4585077.8534787893</v>
      </c>
      <c r="AS22" s="9">
        <f t="shared" si="4"/>
        <v>-4585077.8534787893</v>
      </c>
      <c r="AT22" s="9">
        <f t="shared" si="4"/>
        <v>-4585077.8534787893</v>
      </c>
      <c r="AU22" s="9">
        <f t="shared" si="4"/>
        <v>-4585077.8534787893</v>
      </c>
      <c r="AV22" s="9">
        <f t="shared" si="4"/>
        <v>-4585077.8534787893</v>
      </c>
      <c r="AW22" s="9">
        <f t="shared" si="4"/>
        <v>-4585077.8534787893</v>
      </c>
      <c r="AX22" s="9">
        <f t="shared" si="4"/>
        <v>-4585077.8534787893</v>
      </c>
      <c r="AY22" s="9">
        <f t="shared" si="4"/>
        <v>-4585077.8534787893</v>
      </c>
      <c r="AZ22" s="9">
        <f t="shared" si="4"/>
        <v>-4585077.8534787893</v>
      </c>
      <c r="BA22" s="9">
        <f t="shared" si="4"/>
        <v>588171863.02400005</v>
      </c>
      <c r="BB22" s="17">
        <f>SUM(E22:BA22)</f>
        <v>290469574.44967455</v>
      </c>
    </row>
    <row r="23" spans="1:54" x14ac:dyDescent="0.25">
      <c r="A23" s="18" t="s">
        <v>66</v>
      </c>
      <c r="E23" s="9">
        <f>E22</f>
        <v>-135587533.99320531</v>
      </c>
      <c r="F23" s="9">
        <f>E23+F22</f>
        <v>-135587533.99320531</v>
      </c>
      <c r="G23" s="9">
        <f t="shared" ref="G23:BA23" si="5">F23+G22</f>
        <v>-135587533.99320531</v>
      </c>
      <c r="H23" s="9">
        <f t="shared" si="5"/>
        <v>-151438692.45592532</v>
      </c>
      <c r="I23" s="9">
        <f t="shared" si="5"/>
        <v>-151438692.45592532</v>
      </c>
      <c r="J23" s="9">
        <f t="shared" si="5"/>
        <v>-151438692.45592532</v>
      </c>
      <c r="K23" s="9">
        <f t="shared" si="5"/>
        <v>-151438692.45592532</v>
      </c>
      <c r="L23" s="9">
        <f t="shared" si="5"/>
        <v>-151438692.45592532</v>
      </c>
      <c r="M23" s="9">
        <f t="shared" si="5"/>
        <v>-151438692.45592532</v>
      </c>
      <c r="N23" s="9">
        <f t="shared" si="5"/>
        <v>-151438692.45592532</v>
      </c>
      <c r="O23" s="9">
        <f t="shared" si="5"/>
        <v>-151438692.45592532</v>
      </c>
      <c r="P23" s="9">
        <f t="shared" si="5"/>
        <v>-151438692.45592532</v>
      </c>
      <c r="Q23" s="9">
        <f t="shared" si="5"/>
        <v>-151438692.45592532</v>
      </c>
      <c r="R23" s="9">
        <f t="shared" si="5"/>
        <v>-151438692.45592532</v>
      </c>
      <c r="S23" s="9">
        <f t="shared" si="5"/>
        <v>-151438692.45592532</v>
      </c>
      <c r="T23" s="9">
        <f t="shared" si="5"/>
        <v>-149138900.22513744</v>
      </c>
      <c r="U23" s="9">
        <f t="shared" si="5"/>
        <v>-146839107.99434957</v>
      </c>
      <c r="V23" s="9">
        <f t="shared" si="5"/>
        <v>-144539315.7635617</v>
      </c>
      <c r="W23" s="9">
        <f t="shared" si="5"/>
        <v>-142239523.53277382</v>
      </c>
      <c r="X23" s="9">
        <f t="shared" si="5"/>
        <v>-139939731.30198595</v>
      </c>
      <c r="Y23" s="9">
        <f t="shared" si="5"/>
        <v>-137639939.07119808</v>
      </c>
      <c r="Z23" s="9">
        <f t="shared" si="5"/>
        <v>-135340146.8404102</v>
      </c>
      <c r="AA23" s="9">
        <f t="shared" si="5"/>
        <v>-133040354.60962233</v>
      </c>
      <c r="AB23" s="9">
        <f t="shared" si="5"/>
        <v>-130740562.37883446</v>
      </c>
      <c r="AC23" s="9">
        <f t="shared" si="5"/>
        <v>-141650068.8669799</v>
      </c>
      <c r="AD23" s="9">
        <f t="shared" si="5"/>
        <v>-152559575.35512537</v>
      </c>
      <c r="AE23" s="9">
        <f t="shared" si="5"/>
        <v>-163469081.84327084</v>
      </c>
      <c r="AF23" s="9">
        <f t="shared" si="5"/>
        <v>-174378588.33141631</v>
      </c>
      <c r="AG23" s="9">
        <f t="shared" si="5"/>
        <v>-185288094.81956178</v>
      </c>
      <c r="AH23" s="9">
        <f t="shared" si="5"/>
        <v>-196197601.30770725</v>
      </c>
      <c r="AI23" s="9">
        <f t="shared" si="5"/>
        <v>-207107107.79585272</v>
      </c>
      <c r="AJ23" s="9">
        <f t="shared" si="5"/>
        <v>-218016614.28399819</v>
      </c>
      <c r="AK23" s="9">
        <f t="shared" si="5"/>
        <v>-228926120.77214366</v>
      </c>
      <c r="AL23" s="9">
        <f t="shared" si="5"/>
        <v>-233511198.62562245</v>
      </c>
      <c r="AM23" s="9">
        <f t="shared" si="5"/>
        <v>-238096276.47910124</v>
      </c>
      <c r="AN23" s="9">
        <f t="shared" si="5"/>
        <v>-242681354.33258003</v>
      </c>
      <c r="AO23" s="9">
        <f t="shared" si="5"/>
        <v>-247266432.18605882</v>
      </c>
      <c r="AP23" s="9">
        <f t="shared" si="5"/>
        <v>-251851510.03953761</v>
      </c>
      <c r="AQ23" s="9">
        <f t="shared" si="5"/>
        <v>-256436587.8930164</v>
      </c>
      <c r="AR23" s="9">
        <f t="shared" si="5"/>
        <v>-261021665.74649519</v>
      </c>
      <c r="AS23" s="9">
        <f t="shared" si="5"/>
        <v>-265606743.59997398</v>
      </c>
      <c r="AT23" s="9">
        <f t="shared" si="5"/>
        <v>-270191821.45345277</v>
      </c>
      <c r="AU23" s="9">
        <f t="shared" si="5"/>
        <v>-274776899.30693156</v>
      </c>
      <c r="AV23" s="9">
        <f t="shared" si="5"/>
        <v>-279361977.16041034</v>
      </c>
      <c r="AW23" s="9">
        <f t="shared" si="5"/>
        <v>-283947055.01388913</v>
      </c>
      <c r="AX23" s="9">
        <f t="shared" si="5"/>
        <v>-288532132.86736792</v>
      </c>
      <c r="AY23" s="9">
        <f t="shared" si="5"/>
        <v>-293117210.72084671</v>
      </c>
      <c r="AZ23" s="9">
        <f t="shared" si="5"/>
        <v>-297702288.5743255</v>
      </c>
      <c r="BA23" s="9">
        <f t="shared" si="5"/>
        <v>290469574.44967455</v>
      </c>
      <c r="BB23" s="22"/>
    </row>
    <row r="24" spans="1:54" x14ac:dyDescent="0.25">
      <c r="A24" s="18" t="s">
        <v>60</v>
      </c>
      <c r="C24" s="4">
        <f>D22/C12</f>
        <v>0.30236059923450759</v>
      </c>
    </row>
    <row r="25" spans="1:54" x14ac:dyDescent="0.25">
      <c r="A25" s="18" t="s">
        <v>61</v>
      </c>
      <c r="D25" s="9">
        <f>NPV(D1,F22:BA22)+E22</f>
        <v>110414251.44485343</v>
      </c>
    </row>
    <row r="26" spans="1:54" x14ac:dyDescent="0.25">
      <c r="A26" s="18" t="s">
        <v>62</v>
      </c>
      <c r="D26" s="9">
        <f>NPV(D1,F26:BA26)</f>
        <v>613412508.02696431</v>
      </c>
      <c r="E26" s="9">
        <f t="shared" ref="E26:AJ26" si="6">SUM(E18:E20)</f>
        <v>0</v>
      </c>
      <c r="F26" s="9">
        <f t="shared" si="6"/>
        <v>0</v>
      </c>
      <c r="G26" s="9">
        <f t="shared" si="6"/>
        <v>0</v>
      </c>
      <c r="H26" s="9">
        <f t="shared" si="6"/>
        <v>0</v>
      </c>
      <c r="I26" s="9">
        <f t="shared" si="6"/>
        <v>0</v>
      </c>
      <c r="J26" s="9">
        <f t="shared" si="6"/>
        <v>0</v>
      </c>
      <c r="K26" s="9">
        <f t="shared" si="6"/>
        <v>0</v>
      </c>
      <c r="L26" s="9">
        <f t="shared" si="6"/>
        <v>0</v>
      </c>
      <c r="M26" s="9">
        <f t="shared" si="6"/>
        <v>0</v>
      </c>
      <c r="N26" s="9">
        <f t="shared" si="6"/>
        <v>0</v>
      </c>
      <c r="O26" s="9">
        <f t="shared" si="6"/>
        <v>0</v>
      </c>
      <c r="P26" s="9">
        <f t="shared" si="6"/>
        <v>0</v>
      </c>
      <c r="Q26" s="9">
        <f t="shared" si="6"/>
        <v>0</v>
      </c>
      <c r="R26" s="9">
        <f t="shared" si="6"/>
        <v>0</v>
      </c>
      <c r="S26" s="9">
        <f t="shared" si="6"/>
        <v>0</v>
      </c>
      <c r="T26" s="9">
        <f t="shared" si="6"/>
        <v>2911129.4060606062</v>
      </c>
      <c r="U26" s="9">
        <f t="shared" si="6"/>
        <v>2911129.4060606062</v>
      </c>
      <c r="V26" s="9">
        <f t="shared" si="6"/>
        <v>2911129.4060606062</v>
      </c>
      <c r="W26" s="9">
        <f t="shared" si="6"/>
        <v>2911129.4060606062</v>
      </c>
      <c r="X26" s="9">
        <f t="shared" si="6"/>
        <v>2911129.4060606062</v>
      </c>
      <c r="Y26" s="9">
        <f t="shared" si="6"/>
        <v>2911129.4060606062</v>
      </c>
      <c r="Z26" s="9">
        <f t="shared" si="6"/>
        <v>2911129.4060606062</v>
      </c>
      <c r="AA26" s="9">
        <f t="shared" si="6"/>
        <v>2911129.4060606062</v>
      </c>
      <c r="AB26" s="9">
        <f t="shared" si="6"/>
        <v>2911129.4060606062</v>
      </c>
      <c r="AC26" s="9">
        <f t="shared" si="6"/>
        <v>2911129.4060606062</v>
      </c>
      <c r="AD26" s="9">
        <f t="shared" si="6"/>
        <v>2911129.4060606062</v>
      </c>
      <c r="AE26" s="9">
        <f t="shared" si="6"/>
        <v>2911129.4060606062</v>
      </c>
      <c r="AF26" s="9">
        <f t="shared" si="6"/>
        <v>2911129.4060606062</v>
      </c>
      <c r="AG26" s="9">
        <f t="shared" si="6"/>
        <v>2911129.4060606062</v>
      </c>
      <c r="AH26" s="9">
        <f t="shared" si="6"/>
        <v>2911129.4060606062</v>
      </c>
      <c r="AI26" s="9">
        <f t="shared" si="6"/>
        <v>2911129.4060606062</v>
      </c>
      <c r="AJ26" s="9">
        <f t="shared" si="6"/>
        <v>2911129.4060606062</v>
      </c>
      <c r="AK26" s="9">
        <f t="shared" ref="AK26:BA26" si="7">SUM(AK18:AK20)</f>
        <v>2911129.4060606062</v>
      </c>
      <c r="AL26" s="9">
        <f t="shared" si="7"/>
        <v>10916735.272727273</v>
      </c>
      <c r="AM26" s="9">
        <f t="shared" si="7"/>
        <v>10916735.272727273</v>
      </c>
      <c r="AN26" s="9">
        <f t="shared" si="7"/>
        <v>10916735.272727273</v>
      </c>
      <c r="AO26" s="9">
        <f t="shared" si="7"/>
        <v>10916735.272727273</v>
      </c>
      <c r="AP26" s="9">
        <f t="shared" si="7"/>
        <v>10916735.272727273</v>
      </c>
      <c r="AQ26" s="9">
        <f t="shared" si="7"/>
        <v>10916735.272727273</v>
      </c>
      <c r="AR26" s="9">
        <f t="shared" si="7"/>
        <v>10916735.272727273</v>
      </c>
      <c r="AS26" s="9">
        <f t="shared" si="7"/>
        <v>10916735.272727273</v>
      </c>
      <c r="AT26" s="9">
        <f t="shared" si="7"/>
        <v>10916735.272727273</v>
      </c>
      <c r="AU26" s="9">
        <f t="shared" si="7"/>
        <v>10916735.272727273</v>
      </c>
      <c r="AV26" s="9">
        <f t="shared" si="7"/>
        <v>10916735.272727273</v>
      </c>
      <c r="AW26" s="9">
        <f t="shared" si="7"/>
        <v>10916735.272727273</v>
      </c>
      <c r="AX26" s="9">
        <f t="shared" si="7"/>
        <v>10916735.272727273</v>
      </c>
      <c r="AY26" s="9">
        <f t="shared" si="7"/>
        <v>10916735.272727273</v>
      </c>
      <c r="AZ26" s="9">
        <f t="shared" si="7"/>
        <v>10916735.272727273</v>
      </c>
      <c r="BA26" s="9">
        <f t="shared" si="7"/>
        <v>744521345.60000002</v>
      </c>
      <c r="BB26" s="9">
        <f t="shared" ref="BB26" si="8">SUM(E26:BA26)</f>
        <v>960672704.00000012</v>
      </c>
    </row>
    <row r="27" spans="1:54" x14ac:dyDescent="0.25">
      <c r="A27" s="18" t="s">
        <v>63</v>
      </c>
      <c r="C27" s="4">
        <f>D25/D26</f>
        <v>0.17999999999999974</v>
      </c>
    </row>
    <row r="28" spans="1:54" x14ac:dyDescent="0.25">
      <c r="B28" t="s">
        <v>69</v>
      </c>
    </row>
    <row r="29" spans="1:54" x14ac:dyDescent="0.25">
      <c r="A29" t="s">
        <v>71</v>
      </c>
      <c r="B29" s="7">
        <v>0</v>
      </c>
      <c r="C29" s="23">
        <v>-297702288.5743255</v>
      </c>
    </row>
    <row r="30" spans="1:54" x14ac:dyDescent="0.25">
      <c r="B30" s="7">
        <v>1</v>
      </c>
      <c r="C30" s="23">
        <v>-223981331.39393374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topLeftCell="A4" zoomScale="130" zoomScaleNormal="130" workbookViewId="0">
      <selection activeCell="H4" sqref="H4"/>
    </sheetView>
  </sheetViews>
  <sheetFormatPr defaultRowHeight="15" x14ac:dyDescent="0.25"/>
  <cols>
    <col min="1" max="1" width="27.5703125" customWidth="1"/>
    <col min="3" max="3" width="15.42578125" bestFit="1" customWidth="1"/>
    <col min="4" max="4" width="14.140625" style="9" bestFit="1" customWidth="1"/>
    <col min="5" max="8" width="13.140625" style="9" bestFit="1" customWidth="1"/>
    <col min="9" max="9" width="16.140625" style="9" customWidth="1"/>
    <col min="10" max="10" width="13.140625" style="9" bestFit="1" customWidth="1"/>
    <col min="11" max="11" width="9.140625" style="9"/>
    <col min="12" max="12" width="13.85546875" style="9" customWidth="1"/>
    <col min="13" max="31" width="9.140625" style="9"/>
    <col min="32" max="32" width="16.42578125" style="9" bestFit="1" customWidth="1"/>
    <col min="33" max="34" width="10.28515625" style="9" bestFit="1" customWidth="1"/>
    <col min="35" max="40" width="9.140625" style="9"/>
    <col min="41" max="43" width="12" style="9" bestFit="1" customWidth="1"/>
    <col min="44" max="48" width="9.140625" style="9"/>
    <col min="49" max="51" width="13.140625" style="9" bestFit="1" customWidth="1"/>
    <col min="52" max="54" width="9.140625" style="9"/>
    <col min="55" max="55" width="12" style="9" bestFit="1" customWidth="1"/>
    <col min="56" max="56" width="9.140625" style="9"/>
    <col min="59" max="59" width="12" bestFit="1" customWidth="1"/>
    <col min="61" max="66" width="13.140625" bestFit="1" customWidth="1"/>
  </cols>
  <sheetData>
    <row r="1" spans="1:66" x14ac:dyDescent="0.25">
      <c r="A1" t="s">
        <v>53</v>
      </c>
      <c r="B1" s="8">
        <v>0.12</v>
      </c>
      <c r="C1" t="s">
        <v>54</v>
      </c>
      <c r="D1" s="12">
        <f>B1/12</f>
        <v>0.01</v>
      </c>
      <c r="E1" s="9" t="s">
        <v>55</v>
      </c>
    </row>
    <row r="2" spans="1:66" x14ac:dyDescent="0.25">
      <c r="B2" t="s">
        <v>29</v>
      </c>
      <c r="F2" s="9" t="s">
        <v>67</v>
      </c>
      <c r="I2" s="9" t="s">
        <v>53</v>
      </c>
      <c r="J2" s="9" t="s">
        <v>28</v>
      </c>
      <c r="L2" s="9" t="s">
        <v>64</v>
      </c>
      <c r="M2" s="9" t="s">
        <v>65</v>
      </c>
    </row>
    <row r="3" spans="1:66" x14ac:dyDescent="0.25">
      <c r="A3" t="s">
        <v>28</v>
      </c>
      <c r="B3" t="s">
        <v>30</v>
      </c>
      <c r="C3" s="20">
        <v>22987</v>
      </c>
      <c r="F3" s="6">
        <v>0</v>
      </c>
      <c r="I3" s="4">
        <v>0.1</v>
      </c>
      <c r="J3" s="9">
        <v>6139.2539518631102</v>
      </c>
      <c r="K3" s="4">
        <f>J3/J4</f>
        <v>1.1136838194907217</v>
      </c>
      <c r="L3" s="9">
        <v>5224</v>
      </c>
      <c r="M3" s="9">
        <v>-2093.9621279243602</v>
      </c>
    </row>
    <row r="4" spans="1:66" x14ac:dyDescent="0.25">
      <c r="A4" t="s">
        <v>31</v>
      </c>
      <c r="B4" t="s">
        <v>15</v>
      </c>
      <c r="C4" s="20">
        <v>5</v>
      </c>
      <c r="I4" s="4">
        <v>0.12</v>
      </c>
      <c r="J4" s="23">
        <v>5512.5645577490204</v>
      </c>
      <c r="K4" s="4">
        <v>1</v>
      </c>
      <c r="L4" s="9">
        <v>10448</v>
      </c>
      <c r="M4" s="9">
        <v>5512.5645577490204</v>
      </c>
    </row>
    <row r="5" spans="1:66" x14ac:dyDescent="0.25">
      <c r="A5" t="s">
        <v>32</v>
      </c>
      <c r="B5" t="s">
        <v>30</v>
      </c>
      <c r="C5" s="9">
        <f>C3*C4</f>
        <v>114935</v>
      </c>
      <c r="F5" t="s">
        <v>68</v>
      </c>
      <c r="G5" s="9" t="s">
        <v>69</v>
      </c>
      <c r="I5" s="4">
        <v>0.14000000000000001</v>
      </c>
      <c r="J5" s="23">
        <v>-4940.7567535558583</v>
      </c>
      <c r="K5" s="4">
        <f>J5/J4</f>
        <v>-0.89627190789278444</v>
      </c>
      <c r="L5" s="9">
        <v>20896</v>
      </c>
      <c r="M5" s="9">
        <v>20725.617929095799</v>
      </c>
    </row>
    <row r="6" spans="1:66" x14ac:dyDescent="0.25">
      <c r="A6" t="s">
        <v>68</v>
      </c>
      <c r="C6" s="20">
        <v>58635.033117293897</v>
      </c>
      <c r="F6" s="24">
        <v>91948</v>
      </c>
      <c r="G6" s="19">
        <v>0</v>
      </c>
      <c r="I6" s="4"/>
      <c r="J6" s="23"/>
      <c r="K6" s="4"/>
    </row>
    <row r="7" spans="1:66" x14ac:dyDescent="0.25">
      <c r="A7" t="s">
        <v>34</v>
      </c>
      <c r="C7" s="21">
        <v>1.6</v>
      </c>
      <c r="D7" s="10"/>
      <c r="F7" s="17">
        <v>58635.033117293882</v>
      </c>
      <c r="G7" s="25">
        <v>1</v>
      </c>
      <c r="I7" s="27" t="s">
        <v>77</v>
      </c>
      <c r="J7" s="27"/>
    </row>
    <row r="8" spans="1:66" ht="27" customHeight="1" x14ac:dyDescent="0.25">
      <c r="A8" t="s">
        <v>33</v>
      </c>
      <c r="B8" t="s">
        <v>30</v>
      </c>
      <c r="C8" s="9">
        <f>C5*C7</f>
        <v>183896</v>
      </c>
      <c r="F8" s="9">
        <f>F6-F7</f>
        <v>33312.966882706118</v>
      </c>
      <c r="G8" s="9" t="s">
        <v>70</v>
      </c>
      <c r="I8" s="9" t="s">
        <v>76</v>
      </c>
      <c r="J8" s="29" t="s">
        <v>81</v>
      </c>
      <c r="K8" s="29" t="s">
        <v>78</v>
      </c>
    </row>
    <row r="9" spans="1:66" x14ac:dyDescent="0.25">
      <c r="A9" t="s">
        <v>35</v>
      </c>
      <c r="B9" t="s">
        <v>36</v>
      </c>
      <c r="C9" s="9">
        <f>C8*CustoConstrução!D7</f>
        <v>-396278961.56799996</v>
      </c>
      <c r="F9" s="4">
        <f>F8/F6</f>
        <v>0.36230224564651886</v>
      </c>
      <c r="I9" s="9">
        <v>4</v>
      </c>
      <c r="J9" s="9">
        <v>5512.5645577490304</v>
      </c>
    </row>
    <row r="10" spans="1:66" x14ac:dyDescent="0.25">
      <c r="A10" t="s">
        <v>42</v>
      </c>
      <c r="B10" t="s">
        <v>43</v>
      </c>
      <c r="C10" s="20">
        <v>-6890.7056971862876</v>
      </c>
      <c r="E10" s="9" t="s">
        <v>64</v>
      </c>
      <c r="I10" s="9">
        <v>5</v>
      </c>
      <c r="J10" s="9">
        <v>6890.7056971862903</v>
      </c>
      <c r="K10" s="19">
        <f>(J10/J9)-1</f>
        <v>0.25000000000000044</v>
      </c>
    </row>
    <row r="11" spans="1:66" x14ac:dyDescent="0.25">
      <c r="B11" t="s">
        <v>75</v>
      </c>
      <c r="C11" s="20"/>
      <c r="D11" s="9">
        <v>48</v>
      </c>
      <c r="E11" s="9">
        <v>10448</v>
      </c>
      <c r="I11" s="9" t="s">
        <v>80</v>
      </c>
      <c r="J11" s="9">
        <v>6267.2199032786302</v>
      </c>
    </row>
    <row r="12" spans="1:66" x14ac:dyDescent="0.25">
      <c r="A12" t="s">
        <v>47</v>
      </c>
      <c r="B12" t="s">
        <v>43</v>
      </c>
      <c r="C12" s="20">
        <v>10981.810159162156</v>
      </c>
      <c r="D12" s="9">
        <v>60</v>
      </c>
      <c r="E12" s="9">
        <v>10981.810159162156</v>
      </c>
      <c r="F12" s="4">
        <f>(E12/E11)-1</f>
        <v>5.1092090272028656E-2</v>
      </c>
      <c r="I12" s="30" t="s">
        <v>79</v>
      </c>
      <c r="J12" s="28">
        <f>J11-J9</f>
        <v>754.6553455295998</v>
      </c>
    </row>
    <row r="13" spans="1:66" x14ac:dyDescent="0.25">
      <c r="A13" t="s">
        <v>48</v>
      </c>
      <c r="B13" t="s">
        <v>36</v>
      </c>
      <c r="C13" s="9">
        <f>C12*C5</f>
        <v>1262194350.6433024</v>
      </c>
      <c r="I13" s="30"/>
      <c r="J13" s="28">
        <f>J12*C3</f>
        <v>17347262.427688912</v>
      </c>
    </row>
    <row r="14" spans="1:66" s="5" customFormat="1" x14ac:dyDescent="0.25">
      <c r="A14" s="5" t="s">
        <v>37</v>
      </c>
      <c r="B14" s="5" t="s">
        <v>39</v>
      </c>
      <c r="C14" s="5" t="s">
        <v>40</v>
      </c>
      <c r="D14" s="11" t="s">
        <v>44</v>
      </c>
      <c r="E14" s="11">
        <v>0</v>
      </c>
      <c r="F14" s="11">
        <v>1</v>
      </c>
      <c r="G14" s="11">
        <v>2</v>
      </c>
      <c r="H14" s="11">
        <v>3</v>
      </c>
      <c r="I14" s="11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1">
        <v>10</v>
      </c>
      <c r="P14" s="11">
        <v>11</v>
      </c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  <c r="X14" s="11">
        <v>19</v>
      </c>
      <c r="Y14" s="11">
        <v>20</v>
      </c>
      <c r="Z14" s="11">
        <v>21</v>
      </c>
      <c r="AA14" s="11">
        <v>22</v>
      </c>
      <c r="AB14" s="11">
        <v>23</v>
      </c>
      <c r="AC14" s="11">
        <v>24</v>
      </c>
      <c r="AD14" s="11">
        <v>25</v>
      </c>
      <c r="AE14" s="11">
        <v>26</v>
      </c>
      <c r="AF14" s="11">
        <v>27</v>
      </c>
      <c r="AG14" s="11">
        <v>28</v>
      </c>
      <c r="AH14" s="11">
        <v>29</v>
      </c>
      <c r="AI14" s="11">
        <v>30</v>
      </c>
      <c r="AJ14" s="11">
        <v>31</v>
      </c>
      <c r="AK14" s="11">
        <v>32</v>
      </c>
      <c r="AL14" s="11">
        <v>33</v>
      </c>
      <c r="AM14" s="11">
        <v>34</v>
      </c>
      <c r="AN14" s="11">
        <v>35</v>
      </c>
      <c r="AO14" s="11">
        <v>36</v>
      </c>
      <c r="AP14" s="11">
        <v>37</v>
      </c>
      <c r="AQ14" s="11">
        <v>38</v>
      </c>
      <c r="AR14" s="11">
        <v>39</v>
      </c>
      <c r="AS14" s="11">
        <v>40</v>
      </c>
      <c r="AT14" s="11">
        <v>41</v>
      </c>
      <c r="AU14" s="11">
        <v>42</v>
      </c>
      <c r="AV14" s="11">
        <v>43</v>
      </c>
      <c r="AW14" s="11">
        <v>44</v>
      </c>
      <c r="AX14" s="11">
        <v>45</v>
      </c>
      <c r="AY14" s="11">
        <v>46</v>
      </c>
      <c r="AZ14" s="11">
        <v>47</v>
      </c>
      <c r="BA14" s="11">
        <v>48</v>
      </c>
      <c r="BB14" s="11">
        <v>49</v>
      </c>
      <c r="BC14" s="11">
        <v>50</v>
      </c>
      <c r="BD14" s="11">
        <v>51</v>
      </c>
      <c r="BE14" s="11">
        <v>52</v>
      </c>
      <c r="BF14" s="11">
        <v>53</v>
      </c>
      <c r="BG14" s="11">
        <v>54</v>
      </c>
      <c r="BH14" s="11">
        <v>55</v>
      </c>
      <c r="BI14" s="11">
        <v>56</v>
      </c>
      <c r="BJ14" s="11">
        <v>57</v>
      </c>
      <c r="BK14" s="11">
        <v>58</v>
      </c>
      <c r="BL14" s="11">
        <v>59</v>
      </c>
      <c r="BM14" s="11">
        <v>60</v>
      </c>
      <c r="BN14" s="5" t="s">
        <v>44</v>
      </c>
    </row>
    <row r="15" spans="1:66" x14ac:dyDescent="0.25">
      <c r="A15" t="s">
        <v>35</v>
      </c>
      <c r="D15" s="9">
        <f>C9</f>
        <v>-396278961.56799996</v>
      </c>
      <c r="AO15" s="9">
        <f>D15/24</f>
        <v>-16511623.398666665</v>
      </c>
      <c r="AP15" s="9">
        <f>AO15</f>
        <v>-16511623.398666665</v>
      </c>
      <c r="AQ15" s="9">
        <f t="shared" ref="AQ15:BL15" si="0">AP15</f>
        <v>-16511623.398666665</v>
      </c>
      <c r="AR15" s="9">
        <f t="shared" si="0"/>
        <v>-16511623.398666665</v>
      </c>
      <c r="AS15" s="9">
        <f t="shared" si="0"/>
        <v>-16511623.398666665</v>
      </c>
      <c r="AT15" s="9">
        <f t="shared" si="0"/>
        <v>-16511623.398666665</v>
      </c>
      <c r="AU15" s="9">
        <f t="shared" si="0"/>
        <v>-16511623.398666665</v>
      </c>
      <c r="AV15" s="9">
        <f t="shared" si="0"/>
        <v>-16511623.398666665</v>
      </c>
      <c r="AW15" s="9">
        <f t="shared" si="0"/>
        <v>-16511623.398666665</v>
      </c>
      <c r="AX15" s="9">
        <f t="shared" si="0"/>
        <v>-16511623.398666665</v>
      </c>
      <c r="AY15" s="9">
        <f t="shared" si="0"/>
        <v>-16511623.398666665</v>
      </c>
      <c r="AZ15" s="9">
        <f t="shared" si="0"/>
        <v>-16511623.398666665</v>
      </c>
      <c r="BA15" s="9">
        <f t="shared" si="0"/>
        <v>-16511623.398666665</v>
      </c>
      <c r="BB15" s="9">
        <f t="shared" si="0"/>
        <v>-16511623.398666665</v>
      </c>
      <c r="BC15" s="9">
        <f t="shared" si="0"/>
        <v>-16511623.398666665</v>
      </c>
      <c r="BD15" s="9">
        <f t="shared" si="0"/>
        <v>-16511623.398666665</v>
      </c>
      <c r="BE15" s="9">
        <f t="shared" si="0"/>
        <v>-16511623.398666665</v>
      </c>
      <c r="BF15" s="9">
        <f t="shared" si="0"/>
        <v>-16511623.398666665</v>
      </c>
      <c r="BG15" s="9">
        <f t="shared" si="0"/>
        <v>-16511623.398666665</v>
      </c>
      <c r="BH15" s="9">
        <f t="shared" si="0"/>
        <v>-16511623.398666665</v>
      </c>
      <c r="BI15" s="9">
        <f t="shared" si="0"/>
        <v>-16511623.398666665</v>
      </c>
      <c r="BJ15" s="9">
        <f t="shared" si="0"/>
        <v>-16511623.398666665</v>
      </c>
      <c r="BK15" s="9">
        <f t="shared" si="0"/>
        <v>-16511623.398666665</v>
      </c>
      <c r="BL15" s="9">
        <f t="shared" si="0"/>
        <v>-16511623.398666665</v>
      </c>
      <c r="BN15" s="9">
        <f>SUM(E15:BM15)</f>
        <v>-396278961.5680002</v>
      </c>
    </row>
    <row r="16" spans="1:66" x14ac:dyDescent="0.25">
      <c r="A16" t="s">
        <v>38</v>
      </c>
      <c r="B16" t="s">
        <v>41</v>
      </c>
      <c r="C16" s="6">
        <v>0.05</v>
      </c>
      <c r="D16" s="9">
        <f>D15*C16</f>
        <v>-19813948.078399997</v>
      </c>
      <c r="H16" s="9">
        <f>D16</f>
        <v>-19813948.078399997</v>
      </c>
      <c r="BN16" s="9">
        <f t="shared" ref="BN16:BN22" si="1">SUM(E16:BM16)</f>
        <v>-19813948.078399997</v>
      </c>
    </row>
    <row r="17" spans="1:66" x14ac:dyDescent="0.25">
      <c r="A17" t="s">
        <v>42</v>
      </c>
      <c r="D17" s="9">
        <f>C10*C3*(1-F3)</f>
        <v>-158396651.86122119</v>
      </c>
      <c r="E17" s="9">
        <f>D17</f>
        <v>-158396651.86122119</v>
      </c>
      <c r="BN17" s="9">
        <f t="shared" si="1"/>
        <v>-158396651.86122119</v>
      </c>
    </row>
    <row r="18" spans="1:66" x14ac:dyDescent="0.25">
      <c r="A18" t="s">
        <v>45</v>
      </c>
      <c r="B18" t="s">
        <v>46</v>
      </c>
      <c r="C18" s="8">
        <v>7.0000000000000007E-2</v>
      </c>
      <c r="D18" s="9">
        <f>D17*C18</f>
        <v>-11087765.630285485</v>
      </c>
      <c r="E18" s="9">
        <f>D18</f>
        <v>-11087765.630285485</v>
      </c>
      <c r="BN18" s="9">
        <f t="shared" si="1"/>
        <v>-11087765.630285485</v>
      </c>
    </row>
    <row r="19" spans="1:66" x14ac:dyDescent="0.25">
      <c r="A19" t="s">
        <v>49</v>
      </c>
      <c r="B19" t="s">
        <v>48</v>
      </c>
      <c r="C19" s="8">
        <v>0.4</v>
      </c>
      <c r="D19" s="9">
        <f>C13*C19</f>
        <v>504877740.257321</v>
      </c>
      <c r="AF19" s="9">
        <f>D19*Plan2!C3/33</f>
        <v>3824831.3655857653</v>
      </c>
      <c r="AG19" s="9">
        <f>AF19</f>
        <v>3824831.3655857653</v>
      </c>
      <c r="AH19" s="9">
        <f>AG19</f>
        <v>3824831.3655857653</v>
      </c>
      <c r="AI19" s="9">
        <f t="shared" ref="AI19:BL20" si="2">AH19</f>
        <v>3824831.3655857653</v>
      </c>
      <c r="AJ19" s="9">
        <f t="shared" si="2"/>
        <v>3824831.3655857653</v>
      </c>
      <c r="AK19" s="9">
        <f t="shared" si="2"/>
        <v>3824831.3655857653</v>
      </c>
      <c r="AL19" s="9">
        <f t="shared" si="2"/>
        <v>3824831.3655857653</v>
      </c>
      <c r="AM19" s="9">
        <f t="shared" si="2"/>
        <v>3824831.3655857653</v>
      </c>
      <c r="AN19" s="9">
        <f t="shared" si="2"/>
        <v>3824831.3655857653</v>
      </c>
      <c r="AO19" s="9">
        <f t="shared" si="2"/>
        <v>3824831.3655857653</v>
      </c>
      <c r="AP19" s="9">
        <f t="shared" si="2"/>
        <v>3824831.3655857653</v>
      </c>
      <c r="AQ19" s="9">
        <f t="shared" si="2"/>
        <v>3824831.3655857653</v>
      </c>
      <c r="AR19" s="9">
        <f t="shared" si="2"/>
        <v>3824831.3655857653</v>
      </c>
      <c r="AS19" s="9">
        <f t="shared" si="2"/>
        <v>3824831.3655857653</v>
      </c>
      <c r="AT19" s="9">
        <f t="shared" si="2"/>
        <v>3824831.3655857653</v>
      </c>
      <c r="AU19" s="9">
        <f t="shared" si="2"/>
        <v>3824831.3655857653</v>
      </c>
      <c r="AV19" s="9">
        <f t="shared" si="2"/>
        <v>3824831.3655857653</v>
      </c>
      <c r="AW19" s="9">
        <f t="shared" si="2"/>
        <v>3824831.3655857653</v>
      </c>
      <c r="AX19" s="9">
        <f t="shared" si="2"/>
        <v>3824831.3655857653</v>
      </c>
      <c r="AY19" s="9">
        <f t="shared" si="2"/>
        <v>3824831.3655857653</v>
      </c>
      <c r="AZ19" s="9">
        <f t="shared" si="2"/>
        <v>3824831.3655857653</v>
      </c>
      <c r="BA19" s="9">
        <f t="shared" si="2"/>
        <v>3824831.3655857653</v>
      </c>
      <c r="BB19" s="9">
        <f t="shared" si="2"/>
        <v>3824831.3655857653</v>
      </c>
      <c r="BC19" s="9">
        <f t="shared" si="2"/>
        <v>3824831.3655857653</v>
      </c>
      <c r="BD19" s="9">
        <f t="shared" si="2"/>
        <v>3824831.3655857653</v>
      </c>
      <c r="BE19" s="9">
        <f t="shared" si="2"/>
        <v>3824831.3655857653</v>
      </c>
      <c r="BF19" s="9">
        <f t="shared" si="2"/>
        <v>3824831.3655857653</v>
      </c>
      <c r="BG19" s="9">
        <f t="shared" si="2"/>
        <v>3824831.3655857653</v>
      </c>
      <c r="BH19" s="9">
        <f t="shared" si="2"/>
        <v>3824831.3655857653</v>
      </c>
      <c r="BI19" s="9">
        <f t="shared" si="2"/>
        <v>3824831.3655857653</v>
      </c>
      <c r="BJ19" s="9">
        <f t="shared" si="2"/>
        <v>3824831.3655857653</v>
      </c>
      <c r="BK19" s="9">
        <f t="shared" si="2"/>
        <v>3824831.3655857653</v>
      </c>
      <c r="BL19" s="9">
        <f t="shared" si="2"/>
        <v>3824831.3655857653</v>
      </c>
      <c r="BM19" s="9">
        <f>D19*Plan2!D3</f>
        <v>378658305.19299078</v>
      </c>
      <c r="BN19" s="9">
        <f>SUM(E19:BM19)</f>
        <v>504877740.25732094</v>
      </c>
    </row>
    <row r="20" spans="1:66" x14ac:dyDescent="0.25">
      <c r="A20" t="s">
        <v>50</v>
      </c>
      <c r="B20" t="s">
        <v>48</v>
      </c>
      <c r="C20" s="8">
        <v>0.5</v>
      </c>
      <c r="D20" s="9">
        <f>C13*C20</f>
        <v>631097175.32165122</v>
      </c>
      <c r="AX20" s="9">
        <f>D20*Plan2!C3/15</f>
        <v>10518286.255360853</v>
      </c>
      <c r="AY20" s="9">
        <f>AX20</f>
        <v>10518286.255360853</v>
      </c>
      <c r="AZ20" s="9">
        <f t="shared" si="2"/>
        <v>10518286.255360853</v>
      </c>
      <c r="BA20" s="9">
        <f t="shared" si="2"/>
        <v>10518286.255360853</v>
      </c>
      <c r="BB20" s="9">
        <f t="shared" si="2"/>
        <v>10518286.255360853</v>
      </c>
      <c r="BC20" s="9">
        <f t="shared" si="2"/>
        <v>10518286.255360853</v>
      </c>
      <c r="BD20" s="9">
        <f t="shared" si="2"/>
        <v>10518286.255360853</v>
      </c>
      <c r="BE20" s="9">
        <f t="shared" si="2"/>
        <v>10518286.255360853</v>
      </c>
      <c r="BF20" s="9">
        <f t="shared" si="2"/>
        <v>10518286.255360853</v>
      </c>
      <c r="BG20" s="9">
        <f t="shared" si="2"/>
        <v>10518286.255360853</v>
      </c>
      <c r="BH20" s="9">
        <f t="shared" si="2"/>
        <v>10518286.255360853</v>
      </c>
      <c r="BI20" s="9">
        <f t="shared" si="2"/>
        <v>10518286.255360853</v>
      </c>
      <c r="BJ20" s="9">
        <f t="shared" si="2"/>
        <v>10518286.255360853</v>
      </c>
      <c r="BK20" s="9">
        <f t="shared" si="2"/>
        <v>10518286.255360853</v>
      </c>
      <c r="BL20" s="9">
        <f t="shared" si="2"/>
        <v>10518286.255360853</v>
      </c>
      <c r="BM20" s="9">
        <f>D20*Plan2!D3</f>
        <v>473322881.49123842</v>
      </c>
      <c r="BN20" s="9">
        <f t="shared" si="1"/>
        <v>631097175.32165122</v>
      </c>
    </row>
    <row r="21" spans="1:66" x14ac:dyDescent="0.25">
      <c r="A21" t="s">
        <v>51</v>
      </c>
      <c r="B21" t="s">
        <v>48</v>
      </c>
      <c r="C21" s="8">
        <v>0.1</v>
      </c>
      <c r="D21" s="9">
        <f>C13*C21</f>
        <v>126219435.06433025</v>
      </c>
      <c r="BM21" s="9">
        <f>D21</f>
        <v>126219435.06433025</v>
      </c>
      <c r="BN21" s="9">
        <f t="shared" si="1"/>
        <v>126219435.06433025</v>
      </c>
    </row>
    <row r="22" spans="1:66" x14ac:dyDescent="0.25">
      <c r="A22" s="15" t="s">
        <v>52</v>
      </c>
      <c r="B22" s="15" t="s">
        <v>48</v>
      </c>
      <c r="C22" s="16">
        <v>0.21</v>
      </c>
      <c r="D22" s="17">
        <f>-C13*C22</f>
        <v>-265060813.63509351</v>
      </c>
      <c r="E22" s="17">
        <f>-SUM(E19:E21)*$C$22</f>
        <v>0</v>
      </c>
      <c r="F22" s="17">
        <f t="shared" ref="F22:BM22" si="3">-SUM(F19:F21)*$C$22</f>
        <v>0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7">
        <f t="shared" ref="O22:Z22" si="4">-SUM(O19:O21)*$C$22</f>
        <v>0</v>
      </c>
      <c r="P22" s="17">
        <f t="shared" si="4"/>
        <v>0</v>
      </c>
      <c r="Q22" s="17">
        <f t="shared" si="4"/>
        <v>0</v>
      </c>
      <c r="R22" s="17">
        <f t="shared" si="4"/>
        <v>0</v>
      </c>
      <c r="S22" s="17">
        <f t="shared" si="4"/>
        <v>0</v>
      </c>
      <c r="T22" s="17">
        <f t="shared" si="4"/>
        <v>0</v>
      </c>
      <c r="U22" s="17">
        <f t="shared" si="4"/>
        <v>0</v>
      </c>
      <c r="V22" s="17">
        <f t="shared" si="4"/>
        <v>0</v>
      </c>
      <c r="W22" s="17">
        <f t="shared" si="4"/>
        <v>0</v>
      </c>
      <c r="X22" s="17">
        <f t="shared" si="4"/>
        <v>0</v>
      </c>
      <c r="Y22" s="17">
        <f t="shared" si="4"/>
        <v>0</v>
      </c>
      <c r="Z22" s="17">
        <f t="shared" si="4"/>
        <v>0</v>
      </c>
      <c r="AA22" s="17">
        <f t="shared" si="3"/>
        <v>0</v>
      </c>
      <c r="AB22" s="17">
        <f t="shared" si="3"/>
        <v>0</v>
      </c>
      <c r="AC22" s="17">
        <f t="shared" si="3"/>
        <v>0</v>
      </c>
      <c r="AD22" s="17">
        <f t="shared" si="3"/>
        <v>0</v>
      </c>
      <c r="AE22" s="17">
        <f t="shared" si="3"/>
        <v>0</v>
      </c>
      <c r="AF22" s="17">
        <f t="shared" si="3"/>
        <v>-803214.58677301067</v>
      </c>
      <c r="AG22" s="17">
        <f t="shared" si="3"/>
        <v>-803214.58677301067</v>
      </c>
      <c r="AH22" s="17">
        <f t="shared" si="3"/>
        <v>-803214.58677301067</v>
      </c>
      <c r="AI22" s="17">
        <f t="shared" si="3"/>
        <v>-803214.58677301067</v>
      </c>
      <c r="AJ22" s="17">
        <f t="shared" si="3"/>
        <v>-803214.58677301067</v>
      </c>
      <c r="AK22" s="17">
        <f t="shared" si="3"/>
        <v>-803214.58677301067</v>
      </c>
      <c r="AL22" s="17">
        <f t="shared" si="3"/>
        <v>-803214.58677301067</v>
      </c>
      <c r="AM22" s="17">
        <f t="shared" si="3"/>
        <v>-803214.58677301067</v>
      </c>
      <c r="AN22" s="17">
        <f t="shared" si="3"/>
        <v>-803214.58677301067</v>
      </c>
      <c r="AO22" s="17">
        <f t="shared" si="3"/>
        <v>-803214.58677301067</v>
      </c>
      <c r="AP22" s="17">
        <f t="shared" si="3"/>
        <v>-803214.58677301067</v>
      </c>
      <c r="AQ22" s="17">
        <f t="shared" si="3"/>
        <v>-803214.58677301067</v>
      </c>
      <c r="AR22" s="17">
        <f t="shared" si="3"/>
        <v>-803214.58677301067</v>
      </c>
      <c r="AS22" s="17">
        <f t="shared" si="3"/>
        <v>-803214.58677301067</v>
      </c>
      <c r="AT22" s="17">
        <f t="shared" si="3"/>
        <v>-803214.58677301067</v>
      </c>
      <c r="AU22" s="17">
        <f t="shared" si="3"/>
        <v>-803214.58677301067</v>
      </c>
      <c r="AV22" s="17">
        <f t="shared" si="3"/>
        <v>-803214.58677301067</v>
      </c>
      <c r="AW22" s="17">
        <f t="shared" si="3"/>
        <v>-803214.58677301067</v>
      </c>
      <c r="AX22" s="17">
        <f t="shared" si="3"/>
        <v>-3012054.7003987897</v>
      </c>
      <c r="AY22" s="17">
        <f t="shared" si="3"/>
        <v>-3012054.7003987897</v>
      </c>
      <c r="AZ22" s="17">
        <f t="shared" si="3"/>
        <v>-3012054.7003987897</v>
      </c>
      <c r="BA22" s="17">
        <f t="shared" si="3"/>
        <v>-3012054.7003987897</v>
      </c>
      <c r="BB22" s="17">
        <f t="shared" si="3"/>
        <v>-3012054.7003987897</v>
      </c>
      <c r="BC22" s="17">
        <f t="shared" si="3"/>
        <v>-3012054.7003987897</v>
      </c>
      <c r="BD22" s="17">
        <f t="shared" si="3"/>
        <v>-3012054.7003987897</v>
      </c>
      <c r="BE22" s="17">
        <f t="shared" si="3"/>
        <v>-3012054.7003987897</v>
      </c>
      <c r="BF22" s="17">
        <f t="shared" si="3"/>
        <v>-3012054.7003987897</v>
      </c>
      <c r="BG22" s="17">
        <f t="shared" si="3"/>
        <v>-3012054.7003987897</v>
      </c>
      <c r="BH22" s="17">
        <f t="shared" si="3"/>
        <v>-3012054.7003987897</v>
      </c>
      <c r="BI22" s="17">
        <f t="shared" si="3"/>
        <v>-3012054.7003987897</v>
      </c>
      <c r="BJ22" s="17">
        <f t="shared" si="3"/>
        <v>-3012054.7003987897</v>
      </c>
      <c r="BK22" s="17">
        <f t="shared" si="3"/>
        <v>-3012054.7003987897</v>
      </c>
      <c r="BL22" s="17">
        <f t="shared" si="3"/>
        <v>-3012054.7003987897</v>
      </c>
      <c r="BM22" s="17">
        <f t="shared" si="3"/>
        <v>-205422130.56719747</v>
      </c>
      <c r="BN22" s="17">
        <f t="shared" si="1"/>
        <v>-265060813.63509348</v>
      </c>
    </row>
    <row r="23" spans="1:66" x14ac:dyDescent="0.25">
      <c r="A23" s="18" t="s">
        <v>59</v>
      </c>
      <c r="D23" s="9">
        <f>SUM(D15:D22)</f>
        <v>411556209.87030226</v>
      </c>
      <c r="E23" s="9">
        <f>SUM(E15:E22)</f>
        <v>-169484417.49150667</v>
      </c>
      <c r="F23" s="9">
        <f>SUM(F15:F22)</f>
        <v>0</v>
      </c>
      <c r="G23" s="9">
        <f t="shared" ref="G23:BM23" si="5">SUM(G15:G22)</f>
        <v>0</v>
      </c>
      <c r="H23" s="9">
        <f>SUM(H15:H22)</f>
        <v>-19813948.078399997</v>
      </c>
      <c r="I23" s="9">
        <f t="shared" si="5"/>
        <v>0</v>
      </c>
      <c r="J23" s="9">
        <f t="shared" si="5"/>
        <v>0</v>
      </c>
      <c r="K23" s="9">
        <f t="shared" si="5"/>
        <v>0</v>
      </c>
      <c r="L23" s="9">
        <f t="shared" si="5"/>
        <v>0</v>
      </c>
      <c r="M23" s="9">
        <f t="shared" si="5"/>
        <v>0</v>
      </c>
      <c r="N23" s="9">
        <f t="shared" si="5"/>
        <v>0</v>
      </c>
      <c r="O23" s="9">
        <f t="shared" ref="O23:Z23" si="6">SUM(O15:O22)</f>
        <v>0</v>
      </c>
      <c r="P23" s="9">
        <f t="shared" si="6"/>
        <v>0</v>
      </c>
      <c r="Q23" s="9">
        <f t="shared" si="6"/>
        <v>0</v>
      </c>
      <c r="R23" s="9">
        <f t="shared" si="6"/>
        <v>0</v>
      </c>
      <c r="S23" s="9">
        <f t="shared" si="6"/>
        <v>0</v>
      </c>
      <c r="T23" s="9">
        <f t="shared" si="6"/>
        <v>0</v>
      </c>
      <c r="U23" s="9">
        <f t="shared" si="6"/>
        <v>0</v>
      </c>
      <c r="V23" s="9">
        <f t="shared" si="6"/>
        <v>0</v>
      </c>
      <c r="W23" s="9">
        <f t="shared" si="6"/>
        <v>0</v>
      </c>
      <c r="X23" s="9">
        <f t="shared" si="6"/>
        <v>0</v>
      </c>
      <c r="Y23" s="9">
        <f t="shared" si="6"/>
        <v>0</v>
      </c>
      <c r="Z23" s="9">
        <f t="shared" si="6"/>
        <v>0</v>
      </c>
      <c r="AA23" s="9">
        <f t="shared" si="5"/>
        <v>0</v>
      </c>
      <c r="AB23" s="9">
        <f t="shared" si="5"/>
        <v>0</v>
      </c>
      <c r="AC23" s="9">
        <f t="shared" si="5"/>
        <v>0</v>
      </c>
      <c r="AD23" s="9">
        <f t="shared" si="5"/>
        <v>0</v>
      </c>
      <c r="AE23" s="9">
        <f t="shared" si="5"/>
        <v>0</v>
      </c>
      <c r="AF23" s="9">
        <f t="shared" si="5"/>
        <v>3021616.7788127549</v>
      </c>
      <c r="AG23" s="9">
        <f t="shared" si="5"/>
        <v>3021616.7788127549</v>
      </c>
      <c r="AH23" s="9">
        <f t="shared" si="5"/>
        <v>3021616.7788127549</v>
      </c>
      <c r="AI23" s="9">
        <f t="shared" si="5"/>
        <v>3021616.7788127549</v>
      </c>
      <c r="AJ23" s="9">
        <f t="shared" si="5"/>
        <v>3021616.7788127549</v>
      </c>
      <c r="AK23" s="9">
        <f t="shared" si="5"/>
        <v>3021616.7788127549</v>
      </c>
      <c r="AL23" s="9">
        <f t="shared" si="5"/>
        <v>3021616.7788127549</v>
      </c>
      <c r="AM23" s="9">
        <f t="shared" si="5"/>
        <v>3021616.7788127549</v>
      </c>
      <c r="AN23" s="9">
        <f t="shared" si="5"/>
        <v>3021616.7788127549</v>
      </c>
      <c r="AO23" s="9">
        <f t="shared" si="5"/>
        <v>-13490006.61985391</v>
      </c>
      <c r="AP23" s="9">
        <f t="shared" si="5"/>
        <v>-13490006.61985391</v>
      </c>
      <c r="AQ23" s="9">
        <f t="shared" si="5"/>
        <v>-13490006.61985391</v>
      </c>
      <c r="AR23" s="9">
        <f t="shared" si="5"/>
        <v>-13490006.61985391</v>
      </c>
      <c r="AS23" s="9">
        <f t="shared" si="5"/>
        <v>-13490006.61985391</v>
      </c>
      <c r="AT23" s="9">
        <f t="shared" si="5"/>
        <v>-13490006.61985391</v>
      </c>
      <c r="AU23" s="9">
        <f t="shared" si="5"/>
        <v>-13490006.61985391</v>
      </c>
      <c r="AV23" s="9">
        <f t="shared" si="5"/>
        <v>-13490006.61985391</v>
      </c>
      <c r="AW23" s="9">
        <f t="shared" si="5"/>
        <v>-13490006.61985391</v>
      </c>
      <c r="AX23" s="9">
        <f t="shared" si="5"/>
        <v>-5180560.4781188369</v>
      </c>
      <c r="AY23" s="9">
        <f t="shared" si="5"/>
        <v>-5180560.4781188369</v>
      </c>
      <c r="AZ23" s="9">
        <f t="shared" si="5"/>
        <v>-5180560.4781188369</v>
      </c>
      <c r="BA23" s="9">
        <f t="shared" si="5"/>
        <v>-5180560.4781188369</v>
      </c>
      <c r="BB23" s="9">
        <f t="shared" si="5"/>
        <v>-5180560.4781188369</v>
      </c>
      <c r="BC23" s="9">
        <f t="shared" si="5"/>
        <v>-5180560.4781188369</v>
      </c>
      <c r="BD23" s="9">
        <f t="shared" si="5"/>
        <v>-5180560.4781188369</v>
      </c>
      <c r="BE23" s="9">
        <f t="shared" si="5"/>
        <v>-5180560.4781188369</v>
      </c>
      <c r="BF23" s="9">
        <f t="shared" si="5"/>
        <v>-5180560.4781188369</v>
      </c>
      <c r="BG23" s="9">
        <f t="shared" si="5"/>
        <v>-5180560.4781188369</v>
      </c>
      <c r="BH23" s="9">
        <f t="shared" si="5"/>
        <v>-5180560.4781188369</v>
      </c>
      <c r="BI23" s="9">
        <f t="shared" si="5"/>
        <v>-5180560.4781188369</v>
      </c>
      <c r="BJ23" s="9">
        <f t="shared" si="5"/>
        <v>-5180560.4781188369</v>
      </c>
      <c r="BK23" s="9">
        <f t="shared" si="5"/>
        <v>-5180560.4781188369</v>
      </c>
      <c r="BL23" s="9">
        <f t="shared" si="5"/>
        <v>-5180560.4781188369</v>
      </c>
      <c r="BM23" s="9">
        <f t="shared" si="5"/>
        <v>772778491.18136191</v>
      </c>
      <c r="BN23" s="17">
        <f>SUM(E23:BM23)</f>
        <v>411556209.87030238</v>
      </c>
    </row>
    <row r="24" spans="1:66" x14ac:dyDescent="0.25">
      <c r="A24" s="18" t="s">
        <v>66</v>
      </c>
      <c r="E24" s="9">
        <f>E23</f>
        <v>-169484417.49150667</v>
      </c>
      <c r="F24" s="9">
        <f>E24+F23</f>
        <v>-169484417.49150667</v>
      </c>
      <c r="G24" s="9">
        <f t="shared" ref="G24:BM24" si="7">F24+G23</f>
        <v>-169484417.49150667</v>
      </c>
      <c r="H24" s="9">
        <f t="shared" si="7"/>
        <v>-189298365.56990665</v>
      </c>
      <c r="I24" s="9">
        <f t="shared" si="7"/>
        <v>-189298365.56990665</v>
      </c>
      <c r="J24" s="9">
        <f t="shared" si="7"/>
        <v>-189298365.56990665</v>
      </c>
      <c r="K24" s="9">
        <f t="shared" si="7"/>
        <v>-189298365.56990665</v>
      </c>
      <c r="L24" s="9">
        <f t="shared" si="7"/>
        <v>-189298365.56990665</v>
      </c>
      <c r="M24" s="9">
        <f t="shared" si="7"/>
        <v>-189298365.56990665</v>
      </c>
      <c r="N24" s="9">
        <f t="shared" si="7"/>
        <v>-189298365.56990665</v>
      </c>
      <c r="O24" s="9">
        <f t="shared" ref="O24" si="8">N24+O23</f>
        <v>-189298365.56990665</v>
      </c>
      <c r="P24" s="9">
        <f t="shared" ref="P24" si="9">O24+P23</f>
        <v>-189298365.56990665</v>
      </c>
      <c r="Q24" s="9">
        <f t="shared" ref="Q24" si="10">P24+Q23</f>
        <v>-189298365.56990665</v>
      </c>
      <c r="R24" s="9">
        <f t="shared" ref="R24" si="11">Q24+R23</f>
        <v>-189298365.56990665</v>
      </c>
      <c r="S24" s="9">
        <f t="shared" ref="S24" si="12">R24+S23</f>
        <v>-189298365.56990665</v>
      </c>
      <c r="T24" s="9">
        <f t="shared" ref="T24" si="13">S24+T23</f>
        <v>-189298365.56990665</v>
      </c>
      <c r="U24" s="9">
        <f t="shared" ref="U24" si="14">T24+U23</f>
        <v>-189298365.56990665</v>
      </c>
      <c r="V24" s="9">
        <f t="shared" ref="V24" si="15">U24+V23</f>
        <v>-189298365.56990665</v>
      </c>
      <c r="W24" s="9">
        <f t="shared" ref="W24" si="16">V24+W23</f>
        <v>-189298365.56990665</v>
      </c>
      <c r="X24" s="9">
        <f t="shared" ref="X24" si="17">W24+X23</f>
        <v>-189298365.56990665</v>
      </c>
      <c r="Y24" s="9">
        <f t="shared" ref="Y24" si="18">X24+Y23</f>
        <v>-189298365.56990665</v>
      </c>
      <c r="Z24" s="9">
        <f t="shared" ref="Z24" si="19">Y24+Z23</f>
        <v>-189298365.56990665</v>
      </c>
      <c r="AA24" s="9">
        <f>N24+AA23</f>
        <v>-189298365.56990665</v>
      </c>
      <c r="AB24" s="9">
        <f t="shared" si="7"/>
        <v>-189298365.56990665</v>
      </c>
      <c r="AC24" s="9">
        <f t="shared" si="7"/>
        <v>-189298365.56990665</v>
      </c>
      <c r="AD24" s="9">
        <f t="shared" si="7"/>
        <v>-189298365.56990665</v>
      </c>
      <c r="AE24" s="9">
        <f t="shared" si="7"/>
        <v>-189298365.56990665</v>
      </c>
      <c r="AF24" s="9">
        <f t="shared" si="7"/>
        <v>-186276748.79109389</v>
      </c>
      <c r="AG24" s="9">
        <f t="shared" si="7"/>
        <v>-183255132.01228112</v>
      </c>
      <c r="AH24" s="9">
        <f t="shared" si="7"/>
        <v>-180233515.23346835</v>
      </c>
      <c r="AI24" s="9">
        <f t="shared" si="7"/>
        <v>-177211898.45465559</v>
      </c>
      <c r="AJ24" s="9">
        <f t="shared" si="7"/>
        <v>-174190281.67584282</v>
      </c>
      <c r="AK24" s="9">
        <f t="shared" si="7"/>
        <v>-171168664.89703006</v>
      </c>
      <c r="AL24" s="9">
        <f t="shared" si="7"/>
        <v>-168147048.11821729</v>
      </c>
      <c r="AM24" s="9">
        <f t="shared" si="7"/>
        <v>-165125431.33940452</v>
      </c>
      <c r="AN24" s="9">
        <f t="shared" si="7"/>
        <v>-162103814.56059176</v>
      </c>
      <c r="AO24" s="9">
        <f t="shared" si="7"/>
        <v>-175593821.18044567</v>
      </c>
      <c r="AP24" s="9">
        <f t="shared" si="7"/>
        <v>-189083827.80029958</v>
      </c>
      <c r="AQ24" s="9">
        <f t="shared" si="7"/>
        <v>-202573834.4201535</v>
      </c>
      <c r="AR24" s="9">
        <f t="shared" si="7"/>
        <v>-216063841.04000741</v>
      </c>
      <c r="AS24" s="9">
        <f t="shared" si="7"/>
        <v>-229553847.65986133</v>
      </c>
      <c r="AT24" s="9">
        <f t="shared" si="7"/>
        <v>-243043854.27971524</v>
      </c>
      <c r="AU24" s="9">
        <f t="shared" si="7"/>
        <v>-256533860.89956915</v>
      </c>
      <c r="AV24" s="9">
        <f t="shared" si="7"/>
        <v>-270023867.51942307</v>
      </c>
      <c r="AW24" s="9">
        <f t="shared" si="7"/>
        <v>-283513874.13927698</v>
      </c>
      <c r="AX24" s="9">
        <f t="shared" si="7"/>
        <v>-288694434.61739582</v>
      </c>
      <c r="AY24" s="9">
        <f t="shared" si="7"/>
        <v>-293874995.09551466</v>
      </c>
      <c r="AZ24" s="9">
        <f t="shared" si="7"/>
        <v>-299055555.57363349</v>
      </c>
      <c r="BA24" s="9">
        <f t="shared" si="7"/>
        <v>-304236116.05175233</v>
      </c>
      <c r="BB24" s="9">
        <f t="shared" si="7"/>
        <v>-309416676.52987117</v>
      </c>
      <c r="BC24" s="9">
        <f t="shared" si="7"/>
        <v>-314597237.00799</v>
      </c>
      <c r="BD24" s="9">
        <f t="shared" si="7"/>
        <v>-319777797.48610884</v>
      </c>
      <c r="BE24" s="9">
        <f t="shared" si="7"/>
        <v>-324958357.96422768</v>
      </c>
      <c r="BF24" s="9">
        <f t="shared" si="7"/>
        <v>-330138918.44234651</v>
      </c>
      <c r="BG24" s="9">
        <f t="shared" si="7"/>
        <v>-335319478.92046535</v>
      </c>
      <c r="BH24" s="9">
        <f t="shared" si="7"/>
        <v>-340500039.39858419</v>
      </c>
      <c r="BI24" s="9">
        <f t="shared" si="7"/>
        <v>-345680599.87670302</v>
      </c>
      <c r="BJ24" s="9">
        <f t="shared" si="7"/>
        <v>-350861160.35482186</v>
      </c>
      <c r="BK24" s="9">
        <f t="shared" si="7"/>
        <v>-356041720.8329407</v>
      </c>
      <c r="BL24" s="9">
        <f t="shared" si="7"/>
        <v>-361222281.31105953</v>
      </c>
      <c r="BM24" s="9">
        <f t="shared" si="7"/>
        <v>411556209.87030238</v>
      </c>
      <c r="BN24" s="22"/>
    </row>
    <row r="25" spans="1:66" x14ac:dyDescent="0.25">
      <c r="A25" s="18" t="s">
        <v>60</v>
      </c>
      <c r="C25" s="4">
        <f>D23/C13</f>
        <v>0.32606405634801366</v>
      </c>
    </row>
    <row r="26" spans="1:66" x14ac:dyDescent="0.25">
      <c r="A26" s="18" t="s">
        <v>61</v>
      </c>
      <c r="D26" s="9">
        <f>NPV(D1,F23:BM23)+E23</f>
        <v>128709173.39035901</v>
      </c>
    </row>
    <row r="27" spans="1:66" x14ac:dyDescent="0.25">
      <c r="A27" s="18" t="s">
        <v>62</v>
      </c>
      <c r="D27" s="9">
        <f>NPV(D1,F27:BM27)</f>
        <v>715231977.03724051</v>
      </c>
      <c r="E27" s="9">
        <f t="shared" ref="E27:BM27" si="20">SUM(E19:E21)</f>
        <v>0</v>
      </c>
      <c r="F27" s="9">
        <f t="shared" si="20"/>
        <v>0</v>
      </c>
      <c r="G27" s="9">
        <f t="shared" si="20"/>
        <v>0</v>
      </c>
      <c r="H27" s="9">
        <f t="shared" si="20"/>
        <v>0</v>
      </c>
      <c r="I27" s="9">
        <f t="shared" si="20"/>
        <v>0</v>
      </c>
      <c r="J27" s="9">
        <f t="shared" si="20"/>
        <v>0</v>
      </c>
      <c r="K27" s="9">
        <f t="shared" si="20"/>
        <v>0</v>
      </c>
      <c r="L27" s="9">
        <f t="shared" si="20"/>
        <v>0</v>
      </c>
      <c r="M27" s="9">
        <f t="shared" si="20"/>
        <v>0</v>
      </c>
      <c r="N27" s="9">
        <f t="shared" si="20"/>
        <v>0</v>
      </c>
      <c r="O27" s="9">
        <f t="shared" ref="O27:Z27" si="21">SUM(O19:O21)</f>
        <v>0</v>
      </c>
      <c r="P27" s="9">
        <f t="shared" si="21"/>
        <v>0</v>
      </c>
      <c r="Q27" s="9">
        <f t="shared" si="21"/>
        <v>0</v>
      </c>
      <c r="R27" s="9">
        <f t="shared" si="21"/>
        <v>0</v>
      </c>
      <c r="S27" s="9">
        <f t="shared" si="21"/>
        <v>0</v>
      </c>
      <c r="T27" s="9">
        <f t="shared" si="21"/>
        <v>0</v>
      </c>
      <c r="U27" s="9">
        <f t="shared" si="21"/>
        <v>0</v>
      </c>
      <c r="V27" s="9">
        <f t="shared" si="21"/>
        <v>0</v>
      </c>
      <c r="W27" s="9">
        <f t="shared" si="21"/>
        <v>0</v>
      </c>
      <c r="X27" s="9">
        <f t="shared" si="21"/>
        <v>0</v>
      </c>
      <c r="Y27" s="9">
        <f t="shared" si="21"/>
        <v>0</v>
      </c>
      <c r="Z27" s="9">
        <f t="shared" si="21"/>
        <v>0</v>
      </c>
      <c r="AA27" s="9">
        <f t="shared" si="20"/>
        <v>0</v>
      </c>
      <c r="AB27" s="9">
        <f t="shared" si="20"/>
        <v>0</v>
      </c>
      <c r="AC27" s="9">
        <f t="shared" si="20"/>
        <v>0</v>
      </c>
      <c r="AD27" s="9">
        <f t="shared" si="20"/>
        <v>0</v>
      </c>
      <c r="AE27" s="9">
        <f t="shared" si="20"/>
        <v>0</v>
      </c>
      <c r="AF27" s="9">
        <f t="shared" si="20"/>
        <v>3824831.3655857653</v>
      </c>
      <c r="AG27" s="9">
        <f t="shared" si="20"/>
        <v>3824831.3655857653</v>
      </c>
      <c r="AH27" s="9">
        <f t="shared" si="20"/>
        <v>3824831.3655857653</v>
      </c>
      <c r="AI27" s="9">
        <f t="shared" si="20"/>
        <v>3824831.3655857653</v>
      </c>
      <c r="AJ27" s="9">
        <f t="shared" si="20"/>
        <v>3824831.3655857653</v>
      </c>
      <c r="AK27" s="9">
        <f t="shared" si="20"/>
        <v>3824831.3655857653</v>
      </c>
      <c r="AL27" s="9">
        <f t="shared" si="20"/>
        <v>3824831.3655857653</v>
      </c>
      <c r="AM27" s="9">
        <f t="shared" si="20"/>
        <v>3824831.3655857653</v>
      </c>
      <c r="AN27" s="9">
        <f t="shared" si="20"/>
        <v>3824831.3655857653</v>
      </c>
      <c r="AO27" s="9">
        <f t="shared" si="20"/>
        <v>3824831.3655857653</v>
      </c>
      <c r="AP27" s="9">
        <f t="shared" si="20"/>
        <v>3824831.3655857653</v>
      </c>
      <c r="AQ27" s="9">
        <f t="shared" si="20"/>
        <v>3824831.3655857653</v>
      </c>
      <c r="AR27" s="9">
        <f t="shared" si="20"/>
        <v>3824831.3655857653</v>
      </c>
      <c r="AS27" s="9">
        <f t="shared" si="20"/>
        <v>3824831.3655857653</v>
      </c>
      <c r="AT27" s="9">
        <f t="shared" si="20"/>
        <v>3824831.3655857653</v>
      </c>
      <c r="AU27" s="9">
        <f t="shared" si="20"/>
        <v>3824831.3655857653</v>
      </c>
      <c r="AV27" s="9">
        <f t="shared" si="20"/>
        <v>3824831.3655857653</v>
      </c>
      <c r="AW27" s="9">
        <f t="shared" si="20"/>
        <v>3824831.3655857653</v>
      </c>
      <c r="AX27" s="9">
        <f t="shared" si="20"/>
        <v>14343117.620946618</v>
      </c>
      <c r="AY27" s="9">
        <f t="shared" si="20"/>
        <v>14343117.620946618</v>
      </c>
      <c r="AZ27" s="9">
        <f t="shared" si="20"/>
        <v>14343117.620946618</v>
      </c>
      <c r="BA27" s="9">
        <f t="shared" si="20"/>
        <v>14343117.620946618</v>
      </c>
      <c r="BB27" s="9">
        <f t="shared" si="20"/>
        <v>14343117.620946618</v>
      </c>
      <c r="BC27" s="9">
        <f t="shared" si="20"/>
        <v>14343117.620946618</v>
      </c>
      <c r="BD27" s="9">
        <f t="shared" si="20"/>
        <v>14343117.620946618</v>
      </c>
      <c r="BE27" s="9">
        <f t="shared" si="20"/>
        <v>14343117.620946618</v>
      </c>
      <c r="BF27" s="9">
        <f t="shared" si="20"/>
        <v>14343117.620946618</v>
      </c>
      <c r="BG27" s="9">
        <f t="shared" si="20"/>
        <v>14343117.620946618</v>
      </c>
      <c r="BH27" s="9">
        <f t="shared" si="20"/>
        <v>14343117.620946618</v>
      </c>
      <c r="BI27" s="9">
        <f t="shared" si="20"/>
        <v>14343117.620946618</v>
      </c>
      <c r="BJ27" s="9">
        <f t="shared" si="20"/>
        <v>14343117.620946618</v>
      </c>
      <c r="BK27" s="9">
        <f t="shared" si="20"/>
        <v>14343117.620946618</v>
      </c>
      <c r="BL27" s="9">
        <f t="shared" si="20"/>
        <v>14343117.620946618</v>
      </c>
      <c r="BM27" s="9">
        <f t="shared" si="20"/>
        <v>978200621.74855936</v>
      </c>
      <c r="BN27" s="9">
        <f t="shared" ref="BN27" si="22">SUM(E27:BM27)</f>
        <v>1262194350.6433024</v>
      </c>
    </row>
    <row r="28" spans="1:66" x14ac:dyDescent="0.25">
      <c r="A28" s="18" t="s">
        <v>63</v>
      </c>
      <c r="C28" s="4">
        <f>D26/D27</f>
        <v>0.17995444488307241</v>
      </c>
    </row>
    <row r="29" spans="1:66" x14ac:dyDescent="0.25">
      <c r="B29" t="s">
        <v>69</v>
      </c>
    </row>
    <row r="30" spans="1:66" x14ac:dyDescent="0.25">
      <c r="A30" t="s">
        <v>71</v>
      </c>
      <c r="B30" s="7">
        <v>0</v>
      </c>
      <c r="C30" s="23">
        <v>-297702288.5743255</v>
      </c>
    </row>
    <row r="31" spans="1:66" x14ac:dyDescent="0.25">
      <c r="B31" s="7">
        <v>1</v>
      </c>
      <c r="C31" s="23">
        <v>-223981331.39393374</v>
      </c>
    </row>
  </sheetData>
  <mergeCells count="2">
    <mergeCell ref="I7:J7"/>
    <mergeCell ref="I12:I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CustoConstrução</vt:lpstr>
      <vt:lpstr>Plan2</vt:lpstr>
      <vt:lpstr>Plan3</vt:lpstr>
      <vt:lpstr>Plan4</vt:lpstr>
      <vt:lpstr>Especulação</vt:lpstr>
    </vt:vector>
  </TitlesOfParts>
  <Company>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 Sidra</dc:creator>
  <cp:lastModifiedBy>João</cp:lastModifiedBy>
  <dcterms:created xsi:type="dcterms:W3CDTF">2020-06-01T09:46:37Z</dcterms:created>
  <dcterms:modified xsi:type="dcterms:W3CDTF">2020-06-29T14:56:43Z</dcterms:modified>
</cp:coreProperties>
</file>