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Exercício 1" sheetId="1" r:id="rId1"/>
    <sheet name="Nopat Restrito" sheetId="3" r:id="rId2"/>
    <sheet name="Programação Linear" sheetId="2" r:id="rId3"/>
  </sheets>
  <definedNames>
    <definedName name="solver_cvg" localSheetId="2" hidden="1">"""""""0,0001"""""""</definedName>
    <definedName name="solver_drv" localSheetId="2" hidden="1">1</definedName>
    <definedName name="solver_eng" localSheetId="0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'Programação Linear'!$E$2</definedName>
    <definedName name="solver_lhs2" localSheetId="2" hidden="1">'Programação Linear'!$E$3</definedName>
    <definedName name="solver_lhs3" localSheetId="2" hidden="1">'Programação Linear'!$E$4</definedName>
    <definedName name="solver_lhs4" localSheetId="2" hidden="1">'Programação Linear'!$G$5</definedName>
    <definedName name="solver_mip" localSheetId="2" hidden="1">2147483647</definedName>
    <definedName name="solver_mni" localSheetId="2" hidden="1">30</definedName>
    <definedName name="solver_mrt" localSheetId="2" hidden="1">"""""""0,075"""""""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2" hidden="1">2147483647</definedName>
    <definedName name="solver_num" localSheetId="0" hidden="1">0</definedName>
    <definedName name="solver_num" localSheetId="2" hidden="1">0</definedName>
    <definedName name="solver_nwt" localSheetId="2" hidden="1">1</definedName>
    <definedName name="solver_pre" localSheetId="2" hidden="1">"""""""0,000001"""""""</definedName>
    <definedName name="solver_rbv" localSheetId="2" hidden="1">1</definedName>
    <definedName name="solver_rel1" localSheetId="2" hidden="1">3</definedName>
    <definedName name="solver_rel2" localSheetId="2" hidden="1">3</definedName>
    <definedName name="solver_rel3" localSheetId="2" hidden="1">3</definedName>
    <definedName name="solver_rel4" localSheetId="2" hidden="1">1</definedName>
    <definedName name="solver_rhs1" localSheetId="2" hidden="1">'Programação Linear'!$J$2</definedName>
    <definedName name="solver_rhs2" localSheetId="2" hidden="1">'Programação Linear'!$J$3</definedName>
    <definedName name="solver_rhs3" localSheetId="2" hidden="1">'Programação Linear'!$J$4</definedName>
    <definedName name="solver_rhs4" localSheetId="2" hidden="1">'Programação Linear'!$I$5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1</definedName>
    <definedName name="solver_typ" localSheetId="0" hidden="1">1</definedName>
    <definedName name="solver_typ" localSheetId="2" hidden="1">1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</definedNames>
  <calcPr calcId="144525"/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8" i="3"/>
  <c r="B7" i="3"/>
  <c r="B6" i="3"/>
  <c r="B4" i="3"/>
  <c r="E12" i="2" l="1"/>
  <c r="G3" i="2" l="1"/>
  <c r="G4" i="2"/>
  <c r="G2" i="2"/>
  <c r="E25" i="2"/>
  <c r="E15" i="2"/>
  <c r="E11" i="2"/>
  <c r="B16" i="2"/>
  <c r="B9" i="2"/>
  <c r="B8" i="2"/>
  <c r="D3" i="2"/>
  <c r="D4" i="2"/>
  <c r="D2" i="2"/>
  <c r="G5" i="2" l="1"/>
  <c r="B10" i="2"/>
  <c r="B12" i="2" s="1"/>
  <c r="B13" i="2" s="1"/>
  <c r="B14" i="2" s="1"/>
  <c r="E17" i="2"/>
  <c r="E25" i="1"/>
  <c r="E24" i="1"/>
  <c r="E23" i="1"/>
  <c r="E20" i="1"/>
  <c r="E19" i="1"/>
  <c r="E18" i="1"/>
  <c r="E17" i="1"/>
  <c r="E14" i="1"/>
  <c r="E13" i="1"/>
  <c r="E12" i="1"/>
  <c r="E11" i="1"/>
  <c r="E10" i="1"/>
  <c r="E9" i="1"/>
  <c r="E6" i="1"/>
  <c r="E5" i="1"/>
  <c r="B13" i="1"/>
  <c r="B12" i="1"/>
  <c r="B10" i="1"/>
  <c r="B9" i="1"/>
  <c r="B8" i="1"/>
  <c r="B4" i="1"/>
  <c r="B20" i="1"/>
  <c r="B17" i="2" l="1"/>
  <c r="E19" i="2" s="1"/>
  <c r="E18" i="2"/>
  <c r="E16" i="2"/>
  <c r="E23" i="2" s="1"/>
  <c r="E24" i="2" s="1"/>
  <c r="E26" i="2" s="1"/>
  <c r="E20" i="2" l="1"/>
</calcChain>
</file>

<file path=xl/sharedStrings.xml><?xml version="1.0" encoding="utf-8"?>
<sst xmlns="http://schemas.openxmlformats.org/spreadsheetml/2006/main" count="103" uniqueCount="74">
  <si>
    <t>DRE</t>
  </si>
  <si>
    <t>R$</t>
  </si>
  <si>
    <t>(=) Resultado Bruto</t>
  </si>
  <si>
    <t>(-) Despesas Operacionais</t>
  </si>
  <si>
    <t>(+) Receitas Financeiras</t>
  </si>
  <si>
    <t>(+) Resultado de Equivalência Patrimonial</t>
  </si>
  <si>
    <t>(=) Resultado Operacional Antes IR/CSLL</t>
  </si>
  <si>
    <t>(-) Provisão IR/CSLL</t>
  </si>
  <si>
    <t>(=) Resultado Operacional Após Impostos (NOPAT)</t>
  </si>
  <si>
    <t>(-) Despesa Financeira</t>
  </si>
  <si>
    <t>(-) Custo dos Produtos Vendidos</t>
  </si>
  <si>
    <t>Receita Líquida de Vendas</t>
  </si>
  <si>
    <t>(+) Benefício Fiscal</t>
  </si>
  <si>
    <t>(=) Resultado Líquido</t>
  </si>
  <si>
    <t>Cálculo Alíquota IR/CSLL</t>
  </si>
  <si>
    <t>Provisão IR/CSLL (1)</t>
  </si>
  <si>
    <t>Resultado antes IR/CSLL (2)</t>
  </si>
  <si>
    <t>Resultado de Equivalência Patrimonial (3)</t>
  </si>
  <si>
    <t>Alíquota IR/CSLL (1/(2-3))</t>
  </si>
  <si>
    <t>Investimento em capital fixo e giro</t>
  </si>
  <si>
    <t>Participação capital de terceiros</t>
  </si>
  <si>
    <t>Participação capital próprio</t>
  </si>
  <si>
    <t>Capital de terceiros</t>
  </si>
  <si>
    <t>Capital próprio</t>
  </si>
  <si>
    <t>Custo de capital de terceiros (líquido)</t>
  </si>
  <si>
    <t>Custo de capital próprio</t>
  </si>
  <si>
    <t>WACC</t>
  </si>
  <si>
    <t>ROI</t>
  </si>
  <si>
    <t>Giro dos Investimentos</t>
  </si>
  <si>
    <t>Margem operacional (Nopat)</t>
  </si>
  <si>
    <t>ROE</t>
  </si>
  <si>
    <t>GAF</t>
  </si>
  <si>
    <t>EVA</t>
  </si>
  <si>
    <t>[ROI - WACC] * Investimento</t>
  </si>
  <si>
    <t>[ROE - Ke] * PL</t>
  </si>
  <si>
    <t>NOPAT - [wacc * investimento]</t>
  </si>
  <si>
    <t>LL - [Ke * PL]</t>
  </si>
  <si>
    <t>MVA</t>
  </si>
  <si>
    <t>EVA/WACC (Goodwill)</t>
  </si>
  <si>
    <t>Investimento</t>
  </si>
  <si>
    <t>Valor da empresa</t>
  </si>
  <si>
    <t>Informações Adicionais</t>
  </si>
  <si>
    <t>Produtos</t>
  </si>
  <si>
    <t>Mesas</t>
  </si>
  <si>
    <t>Cadeiras</t>
  </si>
  <si>
    <t>Preço de Venda</t>
  </si>
  <si>
    <t>Poltronas</t>
  </si>
  <si>
    <t>Custos variáveis</t>
  </si>
  <si>
    <t>Margem de Contribuição</t>
  </si>
  <si>
    <t>Unidades a serem produzidas/vendidas</t>
  </si>
  <si>
    <t>Receitas</t>
  </si>
  <si>
    <t>(-) CMV</t>
  </si>
  <si>
    <t>(=) Margem de contribuição</t>
  </si>
  <si>
    <t>(-) Custos fixos</t>
  </si>
  <si>
    <t>(=) Resultado operacional antes IR/CSLL</t>
  </si>
  <si>
    <t>(-) Provisão IR/CSLL (alíquota 34%)</t>
  </si>
  <si>
    <t>(=) Resultado operacional após IR/CSLL (NOPAT)</t>
  </si>
  <si>
    <t>(-) Despesa financeira</t>
  </si>
  <si>
    <t>(+) Benefício fiscal</t>
  </si>
  <si>
    <t>(=) LL</t>
  </si>
  <si>
    <t>EVA E MVA</t>
  </si>
  <si>
    <t>Tempo de Fabricação(horas)</t>
  </si>
  <si>
    <t>Tempo gasto na Fabricação</t>
  </si>
  <si>
    <t>Horas</t>
  </si>
  <si>
    <t>Total</t>
  </si>
  <si>
    <t>Capacidade da Fábrica</t>
  </si>
  <si>
    <t>Pedidos mínimos</t>
  </si>
  <si>
    <t>(-) Provisão IR</t>
  </si>
  <si>
    <t>(=) Resultado Operacional Restrito antes IR</t>
  </si>
  <si>
    <t>(=) Resultado Operacional Restrito Após IR (NOPAT RESTRITO)</t>
  </si>
  <si>
    <t>(+) Receitas Financeiras Líquidas do IR</t>
  </si>
  <si>
    <t>(-) IR/CSSL s/ Receitas Financeiras</t>
  </si>
  <si>
    <t>(+) Resultado de Equivalência Patrimonial (REP positiva)</t>
  </si>
  <si>
    <t>(=) Resultado Operacional Amplo Após IR (NOPAT AMPLO)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</si>
</sst>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0%"/>
    <numFmt numFmtId="166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10" fontId="2" fillId="0" borderId="7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10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3" fillId="0" borderId="4" xfId="0" applyFont="1" applyBorder="1"/>
    <xf numFmtId="4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4" fontId="3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5.75" x14ac:dyDescent="0.25"/>
  <cols>
    <col min="1" max="1" width="46.28515625" style="4" customWidth="1"/>
    <col min="2" max="2" width="27.5703125" style="1" customWidth="1"/>
    <col min="3" max="3" width="9.140625" style="4"/>
    <col min="4" max="4" width="34.85546875" style="4" bestFit="1" customWidth="1"/>
    <col min="5" max="5" width="27.140625" style="2" customWidth="1"/>
  </cols>
  <sheetData>
    <row r="1" spans="1:5" x14ac:dyDescent="0.25">
      <c r="A1" s="6" t="s">
        <v>0</v>
      </c>
      <c r="B1" s="7" t="s">
        <v>1</v>
      </c>
      <c r="C1" s="3"/>
      <c r="D1" s="33" t="s">
        <v>41</v>
      </c>
      <c r="E1" s="34"/>
    </row>
    <row r="2" spans="1:5" x14ac:dyDescent="0.25">
      <c r="A2" s="8" t="s">
        <v>11</v>
      </c>
      <c r="B2" s="9">
        <v>145000</v>
      </c>
      <c r="C2" s="3"/>
      <c r="D2" s="8" t="s">
        <v>19</v>
      </c>
      <c r="E2" s="9">
        <v>210000</v>
      </c>
    </row>
    <row r="3" spans="1:5" x14ac:dyDescent="0.25">
      <c r="A3" s="8" t="s">
        <v>10</v>
      </c>
      <c r="B3" s="9">
        <v>84000</v>
      </c>
      <c r="C3" s="3"/>
      <c r="D3" s="8" t="s">
        <v>20</v>
      </c>
      <c r="E3" s="9">
        <v>0.4</v>
      </c>
    </row>
    <row r="4" spans="1:5" x14ac:dyDescent="0.25">
      <c r="A4" s="8" t="s">
        <v>2</v>
      </c>
      <c r="B4" s="9">
        <f>B2-B3</f>
        <v>61000</v>
      </c>
      <c r="C4" s="3"/>
      <c r="D4" s="8" t="s">
        <v>21</v>
      </c>
      <c r="E4" s="9">
        <v>0.6</v>
      </c>
    </row>
    <row r="5" spans="1:5" x14ac:dyDescent="0.25">
      <c r="A5" s="8" t="s">
        <v>3</v>
      </c>
      <c r="B5" s="9">
        <v>-25000</v>
      </c>
      <c r="C5" s="3"/>
      <c r="D5" s="8" t="s">
        <v>22</v>
      </c>
      <c r="E5" s="9">
        <f>E3*E2</f>
        <v>84000</v>
      </c>
    </row>
    <row r="6" spans="1:5" x14ac:dyDescent="0.25">
      <c r="A6" s="8" t="s">
        <v>4</v>
      </c>
      <c r="B6" s="9">
        <v>5000</v>
      </c>
      <c r="C6" s="3"/>
      <c r="D6" s="8" t="s">
        <v>23</v>
      </c>
      <c r="E6" s="9">
        <f>E4*E2</f>
        <v>126000</v>
      </c>
    </row>
    <row r="7" spans="1:5" x14ac:dyDescent="0.25">
      <c r="A7" s="8" t="s">
        <v>5</v>
      </c>
      <c r="B7" s="9">
        <v>15000</v>
      </c>
      <c r="C7" s="3"/>
      <c r="D7" s="8" t="s">
        <v>24</v>
      </c>
      <c r="E7" s="14">
        <v>4.4195999999999999E-2</v>
      </c>
    </row>
    <row r="8" spans="1:5" x14ac:dyDescent="0.25">
      <c r="A8" s="8" t="s">
        <v>6</v>
      </c>
      <c r="B8" s="9">
        <f>B4+B5+B6+B7</f>
        <v>56000</v>
      </c>
      <c r="C8" s="3"/>
      <c r="D8" s="8" t="s">
        <v>25</v>
      </c>
      <c r="E8" s="15">
        <v>9.5000000000000001E-2</v>
      </c>
    </row>
    <row r="9" spans="1:5" x14ac:dyDescent="0.25">
      <c r="A9" s="8" t="s">
        <v>7</v>
      </c>
      <c r="B9" s="9">
        <f>(B8-B7)*B20</f>
        <v>24087.5</v>
      </c>
      <c r="C9" s="3"/>
      <c r="D9" s="8" t="s">
        <v>26</v>
      </c>
      <c r="E9" s="14">
        <f>(E3*E7)+(E4*E8)</f>
        <v>7.4678399999999992E-2</v>
      </c>
    </row>
    <row r="10" spans="1:5" x14ac:dyDescent="0.25">
      <c r="A10" s="8" t="s">
        <v>8</v>
      </c>
      <c r="B10" s="9">
        <f>B8-B9</f>
        <v>31912.5</v>
      </c>
      <c r="C10" s="3"/>
      <c r="D10" s="8" t="s">
        <v>27</v>
      </c>
      <c r="E10" s="16">
        <f>B10/E2</f>
        <v>0.15196428571428572</v>
      </c>
    </row>
    <row r="11" spans="1:5" x14ac:dyDescent="0.25">
      <c r="A11" s="8" t="s">
        <v>9</v>
      </c>
      <c r="B11" s="9">
        <v>-9000</v>
      </c>
      <c r="C11" s="3"/>
      <c r="D11" s="8" t="s">
        <v>28</v>
      </c>
      <c r="E11" s="17">
        <f>B2/E2</f>
        <v>0.69047619047619047</v>
      </c>
    </row>
    <row r="12" spans="1:5" x14ac:dyDescent="0.25">
      <c r="A12" s="8" t="s">
        <v>12</v>
      </c>
      <c r="B12" s="9">
        <f>9000*B20</f>
        <v>5287.5</v>
      </c>
      <c r="C12" s="3"/>
      <c r="D12" s="8" t="s">
        <v>29</v>
      </c>
      <c r="E12" s="16">
        <f>B10/B2</f>
        <v>0.22008620689655173</v>
      </c>
    </row>
    <row r="13" spans="1:5" ht="16.5" thickBot="1" x14ac:dyDescent="0.3">
      <c r="A13" s="10" t="s">
        <v>13</v>
      </c>
      <c r="B13" s="11">
        <f>B10+B11+B12</f>
        <v>28200</v>
      </c>
      <c r="C13" s="3"/>
      <c r="D13" s="8" t="s">
        <v>30</v>
      </c>
      <c r="E13" s="16">
        <f>B13/E6</f>
        <v>0.22380952380952382</v>
      </c>
    </row>
    <row r="14" spans="1:5" ht="16.5" thickBot="1" x14ac:dyDescent="0.3">
      <c r="B14" s="2"/>
      <c r="C14" s="3"/>
      <c r="D14" s="10" t="s">
        <v>31</v>
      </c>
      <c r="E14" s="18">
        <f>E13/E10</f>
        <v>1.472777124951038</v>
      </c>
    </row>
    <row r="15" spans="1:5" ht="16.5" thickBot="1" x14ac:dyDescent="0.3">
      <c r="B15" s="2"/>
      <c r="C15" s="3"/>
    </row>
    <row r="16" spans="1:5" x14ac:dyDescent="0.25">
      <c r="A16" s="31" t="s">
        <v>14</v>
      </c>
      <c r="B16" s="32"/>
      <c r="C16" s="3"/>
      <c r="D16" s="33" t="s">
        <v>32</v>
      </c>
      <c r="E16" s="34"/>
    </row>
    <row r="17" spans="1:5" x14ac:dyDescent="0.25">
      <c r="A17" s="8" t="s">
        <v>15</v>
      </c>
      <c r="B17" s="9">
        <v>18800</v>
      </c>
      <c r="C17" s="3"/>
      <c r="D17" s="8" t="s">
        <v>33</v>
      </c>
      <c r="E17" s="19">
        <f>(E10-E9)*E2</f>
        <v>16230.036000000002</v>
      </c>
    </row>
    <row r="18" spans="1:5" x14ac:dyDescent="0.25">
      <c r="A18" s="8" t="s">
        <v>16</v>
      </c>
      <c r="B18" s="9">
        <v>47000</v>
      </c>
      <c r="C18" s="3"/>
      <c r="D18" s="8" t="s">
        <v>34</v>
      </c>
      <c r="E18" s="19">
        <f>(E13-E8)*E6</f>
        <v>16230.000000000002</v>
      </c>
    </row>
    <row r="19" spans="1:5" x14ac:dyDescent="0.25">
      <c r="A19" s="8" t="s">
        <v>17</v>
      </c>
      <c r="B19" s="9">
        <v>15000</v>
      </c>
      <c r="C19" s="3"/>
      <c r="D19" s="8" t="s">
        <v>35</v>
      </c>
      <c r="E19" s="19">
        <f>B10-(E9*E2)</f>
        <v>16230.036000000002</v>
      </c>
    </row>
    <row r="20" spans="1:5" ht="16.5" thickBot="1" x14ac:dyDescent="0.3">
      <c r="A20" s="10" t="s">
        <v>18</v>
      </c>
      <c r="B20" s="12">
        <f>B17/(B18-B19)</f>
        <v>0.58750000000000002</v>
      </c>
      <c r="D20" s="10" t="s">
        <v>36</v>
      </c>
      <c r="E20" s="20">
        <f>B13-(E8*E6)</f>
        <v>16230</v>
      </c>
    </row>
    <row r="21" spans="1:5" ht="16.5" thickBot="1" x14ac:dyDescent="0.3"/>
    <row r="22" spans="1:5" x14ac:dyDescent="0.25">
      <c r="D22" s="33" t="s">
        <v>37</v>
      </c>
      <c r="E22" s="34"/>
    </row>
    <row r="23" spans="1:5" x14ac:dyDescent="0.25">
      <c r="D23" s="8" t="s">
        <v>38</v>
      </c>
      <c r="E23" s="9">
        <f>E17/E9</f>
        <v>217332.40133693282</v>
      </c>
    </row>
    <row r="24" spans="1:5" x14ac:dyDescent="0.25">
      <c r="D24" s="8" t="s">
        <v>39</v>
      </c>
      <c r="E24" s="9">
        <f>E2</f>
        <v>210000</v>
      </c>
    </row>
    <row r="25" spans="1:5" ht="16.5" thickBot="1" x14ac:dyDescent="0.3">
      <c r="D25" s="10" t="s">
        <v>40</v>
      </c>
      <c r="E25" s="11">
        <f>E23+E24</f>
        <v>427332.40133693279</v>
      </c>
    </row>
  </sheetData>
  <mergeCells count="4">
    <mergeCell ref="A16:B16"/>
    <mergeCell ref="D1:E1"/>
    <mergeCell ref="D16:E16"/>
    <mergeCell ref="D22:E2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workbookViewId="0">
      <selection activeCell="B17" sqref="B17"/>
    </sheetView>
  </sheetViews>
  <sheetFormatPr defaultRowHeight="15.75" x14ac:dyDescent="0.25"/>
  <cols>
    <col min="1" max="1" width="67" style="4" customWidth="1"/>
    <col min="2" max="2" width="23" style="3" customWidth="1"/>
  </cols>
  <sheetData>
    <row r="1" spans="1:2" x14ac:dyDescent="0.25">
      <c r="A1" s="13" t="s">
        <v>0</v>
      </c>
      <c r="B1" s="7" t="s">
        <v>1</v>
      </c>
    </row>
    <row r="2" spans="1:2" x14ac:dyDescent="0.25">
      <c r="A2" s="8" t="s">
        <v>11</v>
      </c>
      <c r="B2" s="9">
        <v>145000</v>
      </c>
    </row>
    <row r="3" spans="1:2" x14ac:dyDescent="0.25">
      <c r="A3" s="8" t="s">
        <v>10</v>
      </c>
      <c r="B3" s="9">
        <v>84000</v>
      </c>
    </row>
    <row r="4" spans="1:2" x14ac:dyDescent="0.25">
      <c r="A4" s="8" t="s">
        <v>2</v>
      </c>
      <c r="B4" s="9">
        <f>B2-B3</f>
        <v>61000</v>
      </c>
    </row>
    <row r="5" spans="1:2" x14ac:dyDescent="0.25">
      <c r="A5" s="8" t="s">
        <v>3</v>
      </c>
      <c r="B5" s="9">
        <v>25000</v>
      </c>
    </row>
    <row r="6" spans="1:2" x14ac:dyDescent="0.25">
      <c r="A6" s="8" t="s">
        <v>68</v>
      </c>
      <c r="B6" s="9">
        <f>B4-B5</f>
        <v>36000</v>
      </c>
    </row>
    <row r="7" spans="1:2" x14ac:dyDescent="0.25">
      <c r="A7" s="8" t="s">
        <v>67</v>
      </c>
      <c r="B7" s="9">
        <f>B6*'Exercício 1'!B20</f>
        <v>21150</v>
      </c>
    </row>
    <row r="8" spans="1:2" x14ac:dyDescent="0.25">
      <c r="A8" s="27" t="s">
        <v>69</v>
      </c>
      <c r="B8" s="28">
        <f>B6-B7</f>
        <v>14850</v>
      </c>
    </row>
    <row r="9" spans="1:2" x14ac:dyDescent="0.25">
      <c r="A9" s="8" t="s">
        <v>70</v>
      </c>
      <c r="B9" s="9">
        <f>'Exercício 1'!B6</f>
        <v>5000</v>
      </c>
    </row>
    <row r="10" spans="1:2" x14ac:dyDescent="0.25">
      <c r="A10" s="8" t="s">
        <v>71</v>
      </c>
      <c r="B10" s="9">
        <f>B9*'Exercício 1'!B20</f>
        <v>2937.5</v>
      </c>
    </row>
    <row r="11" spans="1:2" x14ac:dyDescent="0.25">
      <c r="A11" s="8" t="s">
        <v>72</v>
      </c>
      <c r="B11" s="9">
        <f>'Exercício 1'!B7</f>
        <v>15000</v>
      </c>
    </row>
    <row r="12" spans="1:2" x14ac:dyDescent="0.25">
      <c r="A12" s="27" t="s">
        <v>73</v>
      </c>
      <c r="B12" s="28">
        <f>B8+B9-B10+B11</f>
        <v>31912.5</v>
      </c>
    </row>
    <row r="13" spans="1:2" x14ac:dyDescent="0.25">
      <c r="A13" s="8" t="s">
        <v>9</v>
      </c>
      <c r="B13" s="9">
        <f>9000</f>
        <v>9000</v>
      </c>
    </row>
    <row r="14" spans="1:2" x14ac:dyDescent="0.25">
      <c r="A14" s="8" t="s">
        <v>12</v>
      </c>
      <c r="B14" s="9">
        <f>B13*'Exercício 1'!B20</f>
        <v>5287.5</v>
      </c>
    </row>
    <row r="15" spans="1:2" ht="16.5" thickBot="1" x14ac:dyDescent="0.3">
      <c r="A15" s="29" t="s">
        <v>13</v>
      </c>
      <c r="B15" s="30">
        <f>B12-B13+B14</f>
        <v>28200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/>
  </sheetViews>
  <sheetFormatPr defaultRowHeight="15.75" x14ac:dyDescent="0.25"/>
  <cols>
    <col min="1" max="1" width="46.7109375" style="4" bestFit="1" customWidth="1"/>
    <col min="2" max="2" width="17.28515625" style="4" customWidth="1"/>
    <col min="3" max="3" width="22.28515625" style="4" customWidth="1"/>
    <col min="4" max="4" width="34.85546875" style="4" bestFit="1" customWidth="1"/>
    <col min="5" max="5" width="36.5703125" style="4" bestFit="1" customWidth="1"/>
    <col min="6" max="6" width="26.85546875" style="4" bestFit="1" customWidth="1"/>
    <col min="7" max="7" width="25.7109375" style="4" bestFit="1" customWidth="1"/>
    <col min="8" max="8" width="24.140625" style="4" customWidth="1"/>
    <col min="9" max="9" width="13.140625" style="4" customWidth="1"/>
    <col min="10" max="10" width="19.140625" style="4" customWidth="1"/>
    <col min="11" max="16384" width="9.140625" style="4"/>
  </cols>
  <sheetData>
    <row r="1" spans="1:10" x14ac:dyDescent="0.25">
      <c r="A1" s="6" t="s">
        <v>42</v>
      </c>
      <c r="B1" s="22" t="s">
        <v>45</v>
      </c>
      <c r="C1" s="22" t="s">
        <v>47</v>
      </c>
      <c r="D1" s="22" t="s">
        <v>48</v>
      </c>
      <c r="E1" s="22" t="s">
        <v>49</v>
      </c>
      <c r="F1" s="4" t="s">
        <v>61</v>
      </c>
      <c r="G1" s="4" t="s">
        <v>62</v>
      </c>
      <c r="H1" s="1"/>
      <c r="J1" s="1" t="s">
        <v>66</v>
      </c>
    </row>
    <row r="2" spans="1:10" x14ac:dyDescent="0.25">
      <c r="A2" s="8" t="s">
        <v>43</v>
      </c>
      <c r="B2" s="5">
        <v>590</v>
      </c>
      <c r="C2" s="5">
        <v>300</v>
      </c>
      <c r="D2" s="5">
        <f>B2-C2</f>
        <v>290</v>
      </c>
      <c r="E2" s="25">
        <v>100</v>
      </c>
      <c r="F2" s="1">
        <v>4</v>
      </c>
      <c r="G2" s="24">
        <f>E2*F2</f>
        <v>400</v>
      </c>
      <c r="J2" s="1">
        <v>100</v>
      </c>
    </row>
    <row r="3" spans="1:10" x14ac:dyDescent="0.25">
      <c r="A3" s="8" t="s">
        <v>44</v>
      </c>
      <c r="B3" s="5">
        <v>110</v>
      </c>
      <c r="C3" s="5">
        <v>42</v>
      </c>
      <c r="D3" s="5">
        <f t="shared" ref="D3:D4" si="0">B3-C3</f>
        <v>68</v>
      </c>
      <c r="E3" s="25">
        <v>100</v>
      </c>
      <c r="F3" s="1">
        <v>1</v>
      </c>
      <c r="G3" s="24">
        <f t="shared" ref="G3:G4" si="1">E3*F3</f>
        <v>100</v>
      </c>
      <c r="J3" s="1">
        <v>80</v>
      </c>
    </row>
    <row r="4" spans="1:10" ht="16.5" thickBot="1" x14ac:dyDescent="0.3">
      <c r="A4" s="10" t="s">
        <v>46</v>
      </c>
      <c r="B4" s="23">
        <v>290</v>
      </c>
      <c r="C4" s="23">
        <v>170</v>
      </c>
      <c r="D4" s="23">
        <f t="shared" si="0"/>
        <v>120</v>
      </c>
      <c r="E4" s="26">
        <v>100</v>
      </c>
      <c r="F4" s="1">
        <v>2.5</v>
      </c>
      <c r="G4" s="24">
        <f t="shared" si="1"/>
        <v>250</v>
      </c>
      <c r="I4" s="1" t="s">
        <v>63</v>
      </c>
      <c r="J4" s="1">
        <v>50</v>
      </c>
    </row>
    <row r="5" spans="1:10" x14ac:dyDescent="0.25">
      <c r="F5" s="1" t="s">
        <v>64</v>
      </c>
      <c r="G5" s="24">
        <f>SUM(G2:G4)</f>
        <v>750</v>
      </c>
      <c r="H5" s="1" t="s">
        <v>65</v>
      </c>
      <c r="I5" s="1">
        <v>3000</v>
      </c>
    </row>
    <row r="6" spans="1:10" ht="16.5" thickBot="1" x14ac:dyDescent="0.3"/>
    <row r="7" spans="1:10" x14ac:dyDescent="0.25">
      <c r="A7" s="6" t="s">
        <v>0</v>
      </c>
      <c r="B7" s="21" t="s">
        <v>1</v>
      </c>
      <c r="D7" s="33" t="s">
        <v>41</v>
      </c>
      <c r="E7" s="34"/>
    </row>
    <row r="8" spans="1:10" x14ac:dyDescent="0.25">
      <c r="A8" s="8" t="s">
        <v>50</v>
      </c>
      <c r="B8" s="9">
        <f>(B2*E2)+(B3*E3)+(B4*E4)</f>
        <v>99000</v>
      </c>
      <c r="D8" s="8" t="s">
        <v>19</v>
      </c>
      <c r="E8" s="9">
        <v>500000</v>
      </c>
    </row>
    <row r="9" spans="1:10" x14ac:dyDescent="0.25">
      <c r="A9" s="8" t="s">
        <v>51</v>
      </c>
      <c r="B9" s="9">
        <f>(C2*E2)+(C3*E3)+(C4*E4)</f>
        <v>51200</v>
      </c>
      <c r="D9" s="8" t="s">
        <v>20</v>
      </c>
      <c r="E9" s="9">
        <v>0.2</v>
      </c>
    </row>
    <row r="10" spans="1:10" x14ac:dyDescent="0.25">
      <c r="A10" s="8" t="s">
        <v>52</v>
      </c>
      <c r="B10" s="9">
        <f>B8-B9</f>
        <v>47800</v>
      </c>
      <c r="D10" s="8" t="s">
        <v>21</v>
      </c>
      <c r="E10" s="9">
        <v>0.8</v>
      </c>
    </row>
    <row r="11" spans="1:10" x14ac:dyDescent="0.25">
      <c r="A11" s="8" t="s">
        <v>53</v>
      </c>
      <c r="B11" s="9">
        <v>25000</v>
      </c>
      <c r="D11" s="8" t="s">
        <v>22</v>
      </c>
      <c r="E11" s="9">
        <f>E9*E8</f>
        <v>100000</v>
      </c>
    </row>
    <row r="12" spans="1:10" x14ac:dyDescent="0.25">
      <c r="A12" s="8" t="s">
        <v>54</v>
      </c>
      <c r="B12" s="9">
        <f>B10-B11</f>
        <v>22800</v>
      </c>
      <c r="D12" s="8" t="s">
        <v>23</v>
      </c>
      <c r="E12" s="9">
        <f>E10*E8</f>
        <v>400000</v>
      </c>
    </row>
    <row r="13" spans="1:10" x14ac:dyDescent="0.25">
      <c r="A13" s="8" t="s">
        <v>55</v>
      </c>
      <c r="B13" s="9">
        <f>B12*0.34</f>
        <v>7752.0000000000009</v>
      </c>
      <c r="D13" s="8" t="s">
        <v>24</v>
      </c>
      <c r="E13" s="14">
        <v>6.6000000000000003E-2</v>
      </c>
    </row>
    <row r="14" spans="1:10" x14ac:dyDescent="0.25">
      <c r="A14" s="8" t="s">
        <v>56</v>
      </c>
      <c r="B14" s="9">
        <f>B12-B13</f>
        <v>15048</v>
      </c>
      <c r="D14" s="8" t="s">
        <v>25</v>
      </c>
      <c r="E14" s="15">
        <v>0.11</v>
      </c>
    </row>
    <row r="15" spans="1:10" x14ac:dyDescent="0.25">
      <c r="A15" s="8" t="s">
        <v>57</v>
      </c>
      <c r="B15" s="9">
        <v>10000</v>
      </c>
      <c r="D15" s="8" t="s">
        <v>26</v>
      </c>
      <c r="E15" s="16">
        <f>(E9*E13)+(E10*E14)</f>
        <v>0.10120000000000001</v>
      </c>
    </row>
    <row r="16" spans="1:10" x14ac:dyDescent="0.25">
      <c r="A16" s="8" t="s">
        <v>58</v>
      </c>
      <c r="B16" s="9">
        <f>B15*0.34</f>
        <v>3400.0000000000005</v>
      </c>
      <c r="D16" s="8" t="s">
        <v>27</v>
      </c>
      <c r="E16" s="16">
        <f>B14/E8</f>
        <v>3.0096000000000001E-2</v>
      </c>
    </row>
    <row r="17" spans="1:5" ht="16.5" thickBot="1" x14ac:dyDescent="0.3">
      <c r="A17" s="10" t="s">
        <v>59</v>
      </c>
      <c r="B17" s="11">
        <f>B14-B15+B16</f>
        <v>8448</v>
      </c>
      <c r="D17" s="8" t="s">
        <v>28</v>
      </c>
      <c r="E17" s="17">
        <f>B8/E8</f>
        <v>0.19800000000000001</v>
      </c>
    </row>
    <row r="18" spans="1:5" x14ac:dyDescent="0.25">
      <c r="D18" s="8" t="s">
        <v>29</v>
      </c>
      <c r="E18" s="16">
        <f>B14/B8</f>
        <v>0.152</v>
      </c>
    </row>
    <row r="19" spans="1:5" x14ac:dyDescent="0.25">
      <c r="D19" s="8" t="s">
        <v>30</v>
      </c>
      <c r="E19" s="16">
        <f>B17/E12</f>
        <v>2.112E-2</v>
      </c>
    </row>
    <row r="20" spans="1:5" ht="16.5" thickBot="1" x14ac:dyDescent="0.3">
      <c r="B20" s="1"/>
      <c r="D20" s="10" t="s">
        <v>31</v>
      </c>
      <c r="E20" s="18">
        <f>E19/E16</f>
        <v>0.70175438596491224</v>
      </c>
    </row>
    <row r="21" spans="1:5" ht="16.5" thickBot="1" x14ac:dyDescent="0.3">
      <c r="B21" s="1"/>
      <c r="E21" s="2"/>
    </row>
    <row r="22" spans="1:5" x14ac:dyDescent="0.25">
      <c r="B22" s="1"/>
      <c r="D22" s="33" t="s">
        <v>60</v>
      </c>
      <c r="E22" s="34"/>
    </row>
    <row r="23" spans="1:5" x14ac:dyDescent="0.25">
      <c r="D23" s="8" t="s">
        <v>33</v>
      </c>
      <c r="E23" s="19">
        <f>(E16-E15)*E8</f>
        <v>-35552.000000000007</v>
      </c>
    </row>
    <row r="24" spans="1:5" x14ac:dyDescent="0.25">
      <c r="D24" s="8" t="s">
        <v>38</v>
      </c>
      <c r="E24" s="9">
        <f>E23/E15</f>
        <v>-351304.34782608697</v>
      </c>
    </row>
    <row r="25" spans="1:5" x14ac:dyDescent="0.25">
      <c r="D25" s="8" t="s">
        <v>39</v>
      </c>
      <c r="E25" s="9">
        <f>E8</f>
        <v>500000</v>
      </c>
    </row>
    <row r="26" spans="1:5" ht="16.5" thickBot="1" x14ac:dyDescent="0.3">
      <c r="D26" s="10" t="s">
        <v>40</v>
      </c>
      <c r="E26" s="11">
        <f>E24+E25</f>
        <v>148695.65217391303</v>
      </c>
    </row>
  </sheetData>
  <mergeCells count="2">
    <mergeCell ref="D7:E7"/>
    <mergeCell ref="D22:E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Exercício 1</vt:lpstr>
      <vt:lpstr>Nopat Restrito</vt:lpstr>
      <vt:lpstr>Programação Linear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2020-06-17T10:56:26Z</dcterms:created>
  <dcterms:modified xsi:type="dcterms:W3CDTF">2020-06-23T16:51:33Z</dcterms:modified>
</cp:coreProperties>
</file>