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pcosta/Library/Mobile Documents/com~apple~CloudDocs/PRO 3470 financas cont ger valor etc/3470 2020/"/>
    </mc:Choice>
  </mc:AlternateContent>
  <xr:revisionPtr revIDLastSave="0" documentId="8_{E10DA7E1-4F4C-4E4F-B3E8-B8946DD059F7}" xr6:coauthVersionLast="45" xr6:coauthVersionMax="45" xr10:uidLastSave="{00000000-0000-0000-0000-000000000000}"/>
  <bookViews>
    <workbookView xWindow="0" yWindow="0" windowWidth="28800" windowHeight="18000" firstSheet="5" activeTab="11"/>
  </bookViews>
  <sheets>
    <sheet name="Pamonhas joe" sheetId="19" r:id="rId1"/>
    <sheet name="Balanco Patrimonial" sheetId="13" r:id="rId2"/>
    <sheet name="DRE" sheetId="14" r:id="rId3"/>
    <sheet name="Mutacoes do PL" sheetId="15" r:id="rId4"/>
    <sheet name="2. Caso da aula 1 enunciado" sheetId="11" r:id="rId5"/>
    <sheet name="2. Caso da aula 1 resolvido" sheetId="12" r:id="rId6"/>
    <sheet name="T1 enunciado" sheetId="9" r:id="rId7"/>
    <sheet name="T1 resolvido razonete" sheetId="16" r:id="rId8"/>
    <sheet name="T1 balancete" sheetId="17" r:id="rId9"/>
    <sheet name="T1 Balanço Patrimonial" sheetId="18" r:id="rId10"/>
    <sheet name="T2. QUESTÕES Ind Fin" sheetId="8" r:id="rId11"/>
    <sheet name="T2 Modelo" sheetId="5" r:id="rId12"/>
    <sheet name="FINANÇAS PRO 3362 2019 cronogra" sheetId="10" r:id="rId13"/>
  </sheets>
  <definedNames>
    <definedName name="_Toc417809258" localSheetId="11">'T2 Modelo'!$M$6</definedName>
    <definedName name="_Toc417809259" localSheetId="11">'T2 Modelo'!$M$11</definedName>
    <definedName name="_Toc417809260" localSheetId="11">'T2 Modelo'!$M$16</definedName>
    <definedName name="_Toc417809261" localSheetId="11">'T2 Modelo'!$M$21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24" i="19" l="1"/>
  <c r="AB23" i="19"/>
  <c r="AB22" i="19"/>
  <c r="AB21" i="19"/>
  <c r="AB20" i="19"/>
  <c r="M20" i="19"/>
  <c r="K20" i="19" s="1"/>
  <c r="J20" i="19"/>
  <c r="I20" i="19"/>
  <c r="AB19" i="19"/>
  <c r="M19" i="19"/>
  <c r="J19" i="19"/>
  <c r="I19" i="19"/>
  <c r="AB18" i="19"/>
  <c r="M18" i="19"/>
  <c r="N18" i="19" s="1"/>
  <c r="L18" i="19"/>
  <c r="K18" i="19"/>
  <c r="J18" i="19"/>
  <c r="I18" i="19"/>
  <c r="AB17" i="19"/>
  <c r="M17" i="19"/>
  <c r="K17" i="19"/>
  <c r="J17" i="19"/>
  <c r="I17" i="19"/>
  <c r="L17" i="19" s="1"/>
  <c r="N17" i="19" s="1"/>
  <c r="G17" i="19"/>
  <c r="AB16" i="19"/>
  <c r="M16" i="19"/>
  <c r="K16" i="19"/>
  <c r="J16" i="19"/>
  <c r="I16" i="19"/>
  <c r="L16" i="19" s="1"/>
  <c r="N16" i="19" s="1"/>
  <c r="AB15" i="19"/>
  <c r="M15" i="19"/>
  <c r="K15" i="19" s="1"/>
  <c r="J15" i="19"/>
  <c r="I15" i="19"/>
  <c r="AB14" i="19"/>
  <c r="M14" i="19"/>
  <c r="J14" i="19"/>
  <c r="I14" i="19"/>
  <c r="AA13" i="19"/>
  <c r="M13" i="19"/>
  <c r="K13" i="19"/>
  <c r="J13" i="19"/>
  <c r="I13" i="19"/>
  <c r="L13" i="19" s="1"/>
  <c r="N13" i="19" s="1"/>
  <c r="AA12" i="19"/>
  <c r="M12" i="19"/>
  <c r="K12" i="19" s="1"/>
  <c r="J12" i="19"/>
  <c r="I12" i="19"/>
  <c r="L12" i="19" s="1"/>
  <c r="N12" i="19" s="1"/>
  <c r="M11" i="19"/>
  <c r="K11" i="19" s="1"/>
  <c r="J11" i="19"/>
  <c r="I11" i="19"/>
  <c r="M10" i="19"/>
  <c r="K10" i="19" s="1"/>
  <c r="J10" i="19"/>
  <c r="I10" i="19"/>
  <c r="M9" i="19"/>
  <c r="K9" i="19" s="1"/>
  <c r="J9" i="19"/>
  <c r="I9" i="19"/>
  <c r="L9" i="19" s="1"/>
  <c r="G9" i="19"/>
  <c r="M8" i="19"/>
  <c r="K8" i="19"/>
  <c r="J8" i="19"/>
  <c r="I8" i="19"/>
  <c r="L8" i="19" s="1"/>
  <c r="N8" i="19" s="1"/>
  <c r="Q6" i="19"/>
  <c r="W11" i="19" s="1"/>
  <c r="AA11" i="19" s="1"/>
  <c r="W5" i="19"/>
  <c r="AA5" i="19" s="1"/>
  <c r="W4" i="19"/>
  <c r="AA4" i="19" s="1"/>
  <c r="Z3" i="19"/>
  <c r="AB3" i="19" s="1"/>
  <c r="V3" i="19"/>
  <c r="U3" i="19"/>
  <c r="T3" i="19"/>
  <c r="G13" i="18"/>
  <c r="E13" i="18"/>
  <c r="G14" i="17"/>
  <c r="F14" i="17"/>
  <c r="I13" i="17"/>
  <c r="H12" i="17"/>
  <c r="I11" i="17"/>
  <c r="I10" i="17"/>
  <c r="I9" i="17"/>
  <c r="I14" i="17" s="1"/>
  <c r="H8" i="17"/>
  <c r="H7" i="17"/>
  <c r="H6" i="17"/>
  <c r="H5" i="17"/>
  <c r="H4" i="17"/>
  <c r="H3" i="17"/>
  <c r="H14" i="17" s="1"/>
  <c r="D42" i="16"/>
  <c r="C42" i="16"/>
  <c r="C43" i="16" s="1"/>
  <c r="C34" i="16"/>
  <c r="D26" i="16"/>
  <c r="C26" i="16"/>
  <c r="D19" i="16"/>
  <c r="C19" i="16"/>
  <c r="C20" i="16" s="1"/>
  <c r="K13" i="16"/>
  <c r="H13" i="16"/>
  <c r="C13" i="16"/>
  <c r="C8" i="16"/>
  <c r="P7" i="16"/>
  <c r="P8" i="16" s="1"/>
  <c r="L7" i="16"/>
  <c r="L8" i="16" s="1"/>
  <c r="K7" i="16"/>
  <c r="H7" i="16"/>
  <c r="H8" i="16" s="1"/>
  <c r="G7" i="16"/>
  <c r="D7" i="16"/>
  <c r="C7" i="16"/>
  <c r="L10" i="19" l="1"/>
  <c r="N10" i="19" s="1"/>
  <c r="L20" i="19"/>
  <c r="N20" i="19" s="1"/>
  <c r="L11" i="19"/>
  <c r="N11" i="19" s="1"/>
  <c r="L15" i="19"/>
  <c r="N15" i="19" s="1"/>
  <c r="W6" i="19"/>
  <c r="AA6" i="19" s="1"/>
  <c r="K14" i="19"/>
  <c r="L14" i="19" s="1"/>
  <c r="N14" i="19" s="1"/>
  <c r="K19" i="19"/>
  <c r="L19" i="19" s="1"/>
  <c r="N19" i="19" s="1"/>
  <c r="Q4" i="19" s="1"/>
  <c r="W7" i="19"/>
  <c r="AA7" i="19" s="1"/>
  <c r="W8" i="19"/>
  <c r="AA8" i="19" s="1"/>
  <c r="N9" i="19"/>
  <c r="W9" i="19"/>
  <c r="AA9" i="19" s="1"/>
  <c r="W10" i="19"/>
  <c r="AA10" i="19" s="1"/>
  <c r="T8" i="19" l="1"/>
  <c r="T7" i="19"/>
  <c r="T5" i="19"/>
  <c r="T13" i="19"/>
  <c r="Q7" i="19"/>
  <c r="Q8" i="19" s="1"/>
  <c r="Q9" i="19" s="1"/>
  <c r="Q5" i="19"/>
  <c r="T4" i="19"/>
  <c r="T6" i="19"/>
  <c r="T12" i="19"/>
  <c r="T11" i="19"/>
  <c r="T10" i="19"/>
  <c r="T9" i="19"/>
  <c r="G12" i="15"/>
  <c r="F12" i="15"/>
  <c r="E12" i="15"/>
  <c r="E14" i="15" s="1"/>
  <c r="F11" i="15"/>
  <c r="F14" i="15" s="1"/>
  <c r="H97" i="12"/>
  <c r="I94" i="12"/>
  <c r="I91" i="12"/>
  <c r="H91" i="12"/>
  <c r="J91" i="12" s="1"/>
  <c r="Q22" i="12"/>
  <c r="Q20" i="12"/>
  <c r="Q19" i="12"/>
  <c r="S17" i="12"/>
  <c r="S14" i="12"/>
  <c r="S10" i="12"/>
  <c r="S22" i="12" s="1"/>
  <c r="Q9" i="12"/>
  <c r="P30" i="12" s="1"/>
  <c r="H97" i="11"/>
  <c r="I94" i="11"/>
  <c r="I91" i="11"/>
  <c r="J91" i="11" s="1"/>
  <c r="H91" i="11"/>
  <c r="Q22" i="11"/>
  <c r="Q20" i="11"/>
  <c r="Q19" i="11"/>
  <c r="S17" i="11"/>
  <c r="S14" i="11"/>
  <c r="S22" i="11" s="1"/>
  <c r="S10" i="11"/>
  <c r="Q9" i="11"/>
  <c r="P30" i="11" s="1"/>
  <c r="S23" i="5"/>
  <c r="S17" i="5"/>
  <c r="S12" i="5"/>
  <c r="S7" i="5"/>
  <c r="S5" i="5"/>
  <c r="S4" i="5"/>
  <c r="S3" i="5"/>
  <c r="J7" i="5"/>
  <c r="H17" i="5"/>
  <c r="H15" i="5"/>
  <c r="H14" i="5"/>
  <c r="H7" i="5"/>
  <c r="H20" i="5"/>
  <c r="J14" i="5"/>
  <c r="D17" i="5"/>
  <c r="D16" i="5"/>
  <c r="D15" i="5"/>
  <c r="D12" i="5"/>
  <c r="D10" i="5"/>
  <c r="D9" i="5"/>
  <c r="C14" i="5"/>
  <c r="D14" i="5"/>
  <c r="C11" i="5"/>
  <c r="D11" i="5"/>
  <c r="J20" i="5"/>
  <c r="C13" i="5"/>
  <c r="C18" i="5"/>
  <c r="D13" i="5"/>
  <c r="C19" i="5"/>
  <c r="D19" i="5"/>
  <c r="D18" i="5"/>
  <c r="C20" i="5"/>
  <c r="J18" i="5"/>
  <c r="D20" i="5"/>
  <c r="J24" i="5"/>
  <c r="J23" i="5"/>
  <c r="Q11" i="19" l="1"/>
  <c r="Q12" i="19" s="1"/>
  <c r="Q10" i="19"/>
  <c r="Z10" i="19"/>
  <c r="AB10" i="19" s="1"/>
  <c r="U10" i="19"/>
  <c r="X10" i="19"/>
  <c r="Y10" i="19" s="1"/>
  <c r="Z4" i="19"/>
  <c r="T2" i="19"/>
  <c r="U4" i="19"/>
  <c r="V4" i="19" s="1"/>
  <c r="X4" i="19"/>
  <c r="Y4" i="19" s="1"/>
  <c r="X5" i="19"/>
  <c r="Y5" i="19" s="1"/>
  <c r="Z5" i="19"/>
  <c r="AB5" i="19" s="1"/>
  <c r="U5" i="19"/>
  <c r="V5" i="19" s="1"/>
  <c r="U11" i="19"/>
  <c r="X11" i="19"/>
  <c r="Y11" i="19" s="1"/>
  <c r="Z11" i="19" s="1"/>
  <c r="AB11" i="19" s="1"/>
  <c r="X7" i="19"/>
  <c r="Y7" i="19" s="1"/>
  <c r="Z7" i="19" s="1"/>
  <c r="AB7" i="19" s="1"/>
  <c r="U7" i="19"/>
  <c r="X12" i="19"/>
  <c r="Y12" i="19" s="1"/>
  <c r="Z12" i="19"/>
  <c r="AB12" i="19" s="1"/>
  <c r="U12" i="19"/>
  <c r="X8" i="19"/>
  <c r="Y8" i="19" s="1"/>
  <c r="Z8" i="19" s="1"/>
  <c r="AB8" i="19" s="1"/>
  <c r="U8" i="19"/>
  <c r="Z9" i="19"/>
  <c r="AB9" i="19" s="1"/>
  <c r="U9" i="19"/>
  <c r="X9" i="19"/>
  <c r="Y9" i="19" s="1"/>
  <c r="U6" i="19"/>
  <c r="X6" i="19"/>
  <c r="Y6" i="19" s="1"/>
  <c r="Z6" i="19" s="1"/>
  <c r="AB6" i="19" s="1"/>
  <c r="U13" i="19"/>
  <c r="X13" i="19"/>
  <c r="Y13" i="19" s="1"/>
  <c r="Z13" i="19" s="1"/>
  <c r="AB13" i="19" s="1"/>
  <c r="G11" i="15"/>
  <c r="G14" i="15" s="1"/>
  <c r="AB4" i="19" l="1"/>
  <c r="AB1" i="19" s="1"/>
  <c r="Z1" i="19"/>
  <c r="V6" i="19"/>
  <c r="V7" i="19" s="1"/>
  <c r="V8" i="19" s="1"/>
  <c r="V9" i="19" s="1"/>
  <c r="V10" i="19" s="1"/>
  <c r="V11" i="19" s="1"/>
  <c r="V12" i="19" s="1"/>
  <c r="V13" i="19" s="1"/>
</calcChain>
</file>

<file path=xl/sharedStrings.xml><?xml version="1.0" encoding="utf-8"?>
<sst xmlns="http://schemas.openxmlformats.org/spreadsheetml/2006/main" count="510" uniqueCount="323">
  <si>
    <t>$</t>
  </si>
  <si>
    <t>+</t>
  </si>
  <si>
    <t>(+) Receita Bruta</t>
  </si>
  <si>
    <t>(-) Descontos concedidos</t>
  </si>
  <si>
    <t>(-) Impostos sobre a receita</t>
  </si>
  <si>
    <t>(=) Receita líquida</t>
  </si>
  <si>
    <t>(-) Custo do produto vendido</t>
  </si>
  <si>
    <t>(=) Lucro Bruto</t>
  </si>
  <si>
    <t>(-) Despesas</t>
  </si>
  <si>
    <t>administrativas</t>
  </si>
  <si>
    <t>comerciais</t>
  </si>
  <si>
    <t>financeiras</t>
  </si>
  <si>
    <t>(=) Lucro antes do IR</t>
  </si>
  <si>
    <t>(-) Imposto de Renda</t>
  </si>
  <si>
    <t>(=)  Lucro Líquido</t>
  </si>
  <si>
    <t>%</t>
  </si>
  <si>
    <t>(*)</t>
  </si>
  <si>
    <t>ATIVO</t>
  </si>
  <si>
    <t>PASSIVO</t>
  </si>
  <si>
    <t>CIRCULANTE</t>
  </si>
  <si>
    <t>PERMANENTE</t>
  </si>
  <si>
    <t>PATRIMÔNIO LÍQUIDO</t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</si>
  <si>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CAIXA                       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</si>
  <si>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BANCOS               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</si>
  <si>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Duplicatas a receber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</si>
  <si>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Estoques                               </t>
    </r>
    <r>
      <rPr>
        <u/>
        <sz val="10"/>
        <rFont val="Arial"/>
        <family val="2"/>
      </rPr>
      <t xml:space="preserve">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</si>
  <si>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Ativo imobilizado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</si>
  <si>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equip, máquinas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</si>
  <si>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deprec acum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</si>
  <si>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Investimentos                      </t>
    </r>
    <r>
      <rPr>
        <u/>
        <sz val="10"/>
        <rFont val="Arial"/>
        <family val="2"/>
      </rPr>
      <t xml:space="preserve"> </t>
    </r>
  </si>
  <si>
    <r>
      <t>Total do Ativo</t>
    </r>
    <r>
      <rPr>
        <sz val="10"/>
        <rFont val="Arial"/>
        <family val="2"/>
      </rPr>
      <t xml:space="preserve">       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</si>
  <si>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Fornecedores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</si>
  <si>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Folha + Enc sociais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</si>
  <si>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Impostos               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</si>
  <si>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Financiamento cp  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</si>
  <si>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Capital Social    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</si>
  <si>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Reservas/ acum     </t>
    </r>
  </si>
  <si>
    <r>
      <t>·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Lucros exercício  </t>
    </r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 </t>
    </r>
  </si>
  <si>
    <r>
      <t>Total Passivo</t>
    </r>
    <r>
      <rPr>
        <sz val="10"/>
        <rFont val="Arial"/>
        <family val="2"/>
      </rPr>
      <t xml:space="preserve">               </t>
    </r>
  </si>
  <si>
    <t>Demonstrativo de Resultados</t>
  </si>
  <si>
    <t>TR sobre AP</t>
  </si>
  <si>
    <t>TR sobre PL</t>
  </si>
  <si>
    <t>Liquidez corrente = ativo circulante / passivo circulante</t>
  </si>
  <si>
    <t>Liquidez imediata = caixa / passivo circulante</t>
  </si>
  <si>
    <t>Dias Contas a receber = (Duplicatas a receber / Receita Líquida) x 360</t>
  </si>
  <si>
    <t>Coef. rotação dos estoques = CMV / estoques</t>
  </si>
  <si>
    <t>Coef. imobilização = ativo permanente / patrimônio líquido</t>
  </si>
  <si>
    <t>Endividamento geral = (Passivo Circ. + Exig. a longo prazo) / Passivo total</t>
  </si>
  <si>
    <t>Coef. do patrimônio líquido = Receita Líquida / Patrimônio líquido</t>
  </si>
  <si>
    <t>Margem bruta = (Lucro Bruto / Receita Líquida) x 100</t>
  </si>
  <si>
    <t>Desp. administrativas = (Despesas administrativas / Receita líquida) x 100</t>
  </si>
  <si>
    <t>Desp. comerciais = (Despesas comerciais / Receita líquida) x 100</t>
  </si>
  <si>
    <t>Desp. financeiras = (Despesas financeiras / Receita líquida) x 100</t>
  </si>
  <si>
    <t>Lucro operacional (5%) = (Lucro operacional / Receita Líquida) x 100</t>
  </si>
  <si>
    <t>Lucro Líquido d.i.r s/ Patr. Líquido = Lucro líquido d.i.r / Patrimônio Liquido</t>
  </si>
  <si>
    <t>Lucro Líquido d.i.r s/ Investimentos = Lucro líquido d.i.r / Investimentos</t>
  </si>
  <si>
    <t>CALCULAR E COMENTAR OS INDICADORES DO MODELO</t>
  </si>
  <si>
    <t>BALANÇO PATRIMONIAL</t>
  </si>
  <si>
    <t>Prazo de estoques = (estoques / CMV) x 365</t>
  </si>
  <si>
    <t>LIQUIDO</t>
  </si>
  <si>
    <r>
      <t>1.1.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 de liquidez</t>
    </r>
  </si>
  <si>
    <r>
      <t>1.2.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Índices patrimoniais</t>
    </r>
  </si>
  <si>
    <r>
      <t>1.3.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Índices operacionais</t>
    </r>
  </si>
  <si>
    <r>
      <t>1.4.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Índices de resultados</t>
    </r>
  </si>
  <si>
    <t>Prazo médio de pagamento = Contas a pagar/compras * 365</t>
  </si>
  <si>
    <t>Retorno sobre ativos - Lucro líquido / Ativo total</t>
  </si>
  <si>
    <t>Giro do ativo = vendas / ativo total</t>
  </si>
  <si>
    <r>
      <t>1.1.</t>
    </r>
    <r>
      <rPr>
        <b/>
        <i/>
        <sz val="7"/>
        <rFont val="Times New Roman"/>
        <family val="1"/>
      </rPr>
      <t xml:space="preserve">       </t>
    </r>
    <r>
      <rPr>
        <b/>
        <i/>
        <sz val="12"/>
        <rFont val="Arial"/>
        <family val="2"/>
      </rPr>
      <t>Índice de prazos</t>
    </r>
  </si>
  <si>
    <t>Prazo médio de recebimento = Contas a receber /Receita liquida * 365</t>
  </si>
  <si>
    <t>Prazo médio de estoques = Estoques/CMV * 365</t>
  </si>
  <si>
    <t xml:space="preserve">ANÁLISES </t>
  </si>
  <si>
    <t>E AS DEPRECIAÇÕES"?</t>
  </si>
  <si>
    <t>FINANÇAS PRO 3362 2019</t>
  </si>
  <si>
    <t>syllabus</t>
  </si>
  <si>
    <t>NOVEMBRO</t>
  </si>
  <si>
    <t>05</t>
  </si>
  <si>
    <t>INTRODUÇÃO</t>
  </si>
  <si>
    <t>07</t>
  </si>
  <si>
    <t>FINANÇAS DA FIRMA</t>
  </si>
  <si>
    <t>DEMONSTRATIVOS FINANCEIROS</t>
  </si>
  <si>
    <t>10</t>
  </si>
  <si>
    <t>ESTUDO DE CASO</t>
  </si>
  <si>
    <t>SOLUÇÃO</t>
  </si>
  <si>
    <t>12</t>
  </si>
  <si>
    <t>INDICADORES/CAPITAL DE GIRO</t>
  </si>
  <si>
    <t>INDICADORES/CICLOS OPERACIONAL E FINANCEIRO</t>
  </si>
  <si>
    <t>19</t>
  </si>
  <si>
    <t>FINANÇAS CORPORATIVAS</t>
  </si>
  <si>
    <t>21</t>
  </si>
  <si>
    <t>SISTEMA FINANCEIRO</t>
  </si>
  <si>
    <t>26</t>
  </si>
  <si>
    <t>RISCO E RETORNO</t>
  </si>
  <si>
    <t>28</t>
  </si>
  <si>
    <t>PRECIFICAÇÃO DE AÇÕES</t>
  </si>
  <si>
    <t>DEZEMBRO</t>
  </si>
  <si>
    <t>03</t>
  </si>
  <si>
    <t>PROVA</t>
  </si>
  <si>
    <t>Dessa forma, quem administra estoques deve saber que o indicador de prazo médio de estoques exprime o número de dias, em média, em que os estoques ficam armazenados na empresa antes de serem vendidos, ou ainda, o número de dias em que os estoques são renovados (ou vendidos). Quanto menor o prazo, melhor</t>
  </si>
  <si>
    <t>A conta clientes ou duplicatas a receber, geralmente tem valor relevante no ativo circulante, representando custos de produção e vendas, impostos sobre vendas e lucro bruto ainda não realizados, porque ao converter estoques em créditos a receber, as empresas continuam suportando os referidos custos que tem incidência direta sobre os saldos a receber. O indicador de prazo médio de recebimento indica o tempo decorrido, em média, entre a venda de seus produtos e o efetivo ingresso de recursos. O ideal é que o recebimento das vendas se efetue no menor prazo</t>
  </si>
  <si>
    <t>Os saldos de fornecedores ou duplicatas a pagar, representa para a empresa uma fonte de recursos cíclicos, já que são decorrentes do ciclo operacional da empresa, e não representam custo explícito, podendo, dessa forma, a administração financeira mantê-los pelos valores máximos possíveis.</t>
  </si>
  <si>
    <t>Procedimentos Contábeis Básicos (segundo o método das partidas dobradas)</t>
  </si>
  <si>
    <t>Abaixo estão relacionadas as operações realizadas pela sociedade de prestação de serviços REMENDÃO S. A . em janeiro de 2001 (em $ mil)</t>
  </si>
  <si>
    <t>1. INVESTIMENTO inicial de capital no valor de $ 10.000 em dinheiro</t>
  </si>
  <si>
    <t>2. Compra a vista de móveis e utensílios, na importância de $ 2.000</t>
  </si>
  <si>
    <t>3. Compra de peças para reparos, nas seguintes condições: % 500 a vista e $ 1000 a prazo</t>
  </si>
  <si>
    <t>4. Venda a prazo de $ 500 de peças para reparos, pelo preço de mcusto e a prazo</t>
  </si>
  <si>
    <t>5. Compra de um veículo, a prazo, por $ 600, mediante o aceite de uma letra de câmbio</t>
  </si>
  <si>
    <t>6. Pagamento de 50 % da dívida relativa à compra de peças para reparo</t>
  </si>
  <si>
    <t>7. Obtenção de um empréstimo de $ 5.000, no BANCO, mediante a emissão de uma nota promissória</t>
  </si>
  <si>
    <t>8. Investimento, aumentando o capital, em mais $ 5.000, sendo $ 2.500 em dinheiro e $ 2.500 em peças para reparo</t>
  </si>
  <si>
    <t>9. Venda a vista de $ 200 em peças para reparo, pelo preço de custo</t>
  </si>
  <si>
    <t>10. Recebimento do valor de venda a prazo referente ao item 4.</t>
  </si>
  <si>
    <t>Pede-se:</t>
  </si>
  <si>
    <t>A . indicar os efeitos das operações sobre o Ativo, o Passivo e o Patrimônio Líquido;</t>
  </si>
  <si>
    <t>B. Registrar as operações nas contas T (Razão)</t>
  </si>
  <si>
    <t>C. Levantar um Balancete de Verificação</t>
  </si>
  <si>
    <t>D. Elaborar o Balanço</t>
  </si>
  <si>
    <t>EXERCICIO</t>
  </si>
  <si>
    <t>RAZONETES</t>
  </si>
  <si>
    <t>a que fornece é positivo</t>
  </si>
  <si>
    <t>a que recebe é negativo</t>
  </si>
  <si>
    <t>Caixa</t>
  </si>
  <si>
    <t>Capital</t>
  </si>
  <si>
    <t>/1 – Investimento inicial de capital, em dinheiro, no valor de $ 12.000</t>
  </si>
  <si>
    <t>-</t>
  </si>
  <si>
    <t>Circulante</t>
  </si>
  <si>
    <t xml:space="preserve">   Caixa</t>
  </si>
  <si>
    <t xml:space="preserve">   Fornecedores</t>
  </si>
  <si>
    <t xml:space="preserve">   Bancos</t>
  </si>
  <si>
    <t xml:space="preserve">   Duplicatas a pagar</t>
  </si>
  <si>
    <t>4/1 – Aquisição de um imóvel da Cia. A, por $ 5.000 com pagamento de $ 2.500 a vista e o restante a prazo.</t>
  </si>
  <si>
    <t>Imóvel</t>
  </si>
  <si>
    <t xml:space="preserve">   Salários a pagar</t>
  </si>
  <si>
    <t>Valores a receber</t>
  </si>
  <si>
    <t xml:space="preserve"> </t>
  </si>
  <si>
    <t xml:space="preserve">   Clientes</t>
  </si>
  <si>
    <t>Exígível a longo prazo</t>
  </si>
  <si>
    <t xml:space="preserve">   Duplicatas</t>
  </si>
  <si>
    <t xml:space="preserve">   Crédito c/terceiros</t>
  </si>
  <si>
    <t xml:space="preserve">  </t>
  </si>
  <si>
    <t>Estoques</t>
  </si>
  <si>
    <t>Patrimônio Líquido</t>
  </si>
  <si>
    <t xml:space="preserve">   Capital social</t>
  </si>
  <si>
    <t>Ativo Permanente</t>
  </si>
  <si>
    <t xml:space="preserve">   Lucros/prejuízos</t>
  </si>
  <si>
    <t>Contas a Pagar</t>
  </si>
  <si>
    <t xml:space="preserve">   Equipamentos</t>
  </si>
  <si>
    <t xml:space="preserve">   Imóveis</t>
  </si>
  <si>
    <t>5/1 – Compra a vista de instalações (divisórias, cortinas etc. por $ 2.000</t>
  </si>
  <si>
    <t>caixa</t>
  </si>
  <si>
    <t>Instalaçoes</t>
  </si>
  <si>
    <t>15/1 – Aquisição de um equipamento (maquinaria), a prazo, de M &amp; Cia. Por $ 4.000</t>
  </si>
  <si>
    <t>Conta a pagar</t>
  </si>
  <si>
    <t>Equip</t>
  </si>
  <si>
    <t>18/1 – Obtenção de um empréstimo de $ 10.000, no Banco Alfa, c om emissão de uma nota promissória.</t>
  </si>
  <si>
    <t>Cred terceirtos</t>
  </si>
  <si>
    <t>23/1 – Pagamento de $ 1.000, a M &amp; Cia. Para liquidação de parte da dívida pela compra efetuada em 15/1</t>
  </si>
  <si>
    <t>26/1 – Investimento de mais de $ 5.000, aumentando o capital em dinheiro</t>
  </si>
  <si>
    <t>30/1 – Compra a vista,m por $ 8.500, de peças para reparo da Cia. Ômega.</t>
  </si>
  <si>
    <t>Equiip</t>
  </si>
  <si>
    <t>capital</t>
  </si>
  <si>
    <t>equipamentos</t>
  </si>
  <si>
    <t>OS 3 PRINCIPAIS DEM FINANCEIROS</t>
  </si>
  <si>
    <t>O exigível é o Passivo (circulante e não circulante). São as dívidas que devem ser pagas</t>
  </si>
  <si>
    <t>O não exigível é o Patrimônio Liquido. É a riqueza líquida</t>
  </si>
  <si>
    <t>DRE</t>
  </si>
  <si>
    <t>MUTAÇØES DO PL</t>
  </si>
  <si>
    <t>As 3 principais Demonstrações Financeiras</t>
  </si>
  <si>
    <t>Balanço Patrimnial</t>
  </si>
  <si>
    <t>Demonstração de Lucros e Prejuízos Acumulados (Dem das Mutações do PL; ou Dem dos lucros e prejuízos acumulados)</t>
  </si>
  <si>
    <t>DEMONSTRATIVO DO RESULTADO</t>
  </si>
  <si>
    <t>R$</t>
  </si>
  <si>
    <t>VENDAS BRUTAS</t>
  </si>
  <si>
    <t>(-) IMPOSTOS E CONTRIBUIÇÕES SOBRE AS VENDAS</t>
  </si>
  <si>
    <t>VENDAS LÍQUIDAS</t>
  </si>
  <si>
    <t>CUSTO DAS MERCADORIAS VENDIDAS</t>
  </si>
  <si>
    <t>LUCRO OPERACIONAL BRUTO</t>
  </si>
  <si>
    <t>DESPESAS COMERCIAIS</t>
  </si>
  <si>
    <t>Comissões</t>
  </si>
  <si>
    <t>Propaganda e Publicidade</t>
  </si>
  <si>
    <t>Despesas de Assistência Técnica</t>
  </si>
  <si>
    <t>DESPESAS ADMINISTRATIVAS</t>
  </si>
  <si>
    <t>Honorários de Diretoria</t>
  </si>
  <si>
    <t>Despesas Gerais Administrativas</t>
  </si>
  <si>
    <t>LUCRO OPERACIONAL LÍQUIDO</t>
  </si>
  <si>
    <t>(-) DESPESAS FINANCEIRAS LÍQUIDAS</t>
  </si>
  <si>
    <t>(-) RESULTADO DA CORREÇÃO MONETÁRIA</t>
  </si>
  <si>
    <t>(+) RECEITAS NÃO OPERACIONAIS</t>
  </si>
  <si>
    <t>LUCRO FINAL</t>
  </si>
  <si>
    <t>(-) PROVISÃO PARA IMPOSTO DE RENDA</t>
  </si>
  <si>
    <t>LUCRO FINAL DEPOIS DO IR</t>
  </si>
  <si>
    <t>PARTICIPAÇÕES A ADMINISTRADORES</t>
  </si>
  <si>
    <t>LUCRO LÍQUIDO DO EXERCÍCIO</t>
  </si>
  <si>
    <t>LUCRO LÍQUIDO POR AÇÃO</t>
  </si>
  <si>
    <t>EVOLUÇÃO DO RESULTADO</t>
  </si>
  <si>
    <t>MUTAÇÕES DO PATRIMÔNIO</t>
  </si>
  <si>
    <t>Saldo Ex anterior</t>
  </si>
  <si>
    <t>Lucro líquido</t>
  </si>
  <si>
    <t>(- dividendos)</t>
  </si>
  <si>
    <t>saldo final</t>
  </si>
  <si>
    <t>ficou no PL</t>
  </si>
  <si>
    <t xml:space="preserve">Procedimentos Contábeis Básicos (segundo o método das partidas dobradas) </t>
  </si>
  <si>
    <t>RESULTADO</t>
  </si>
  <si>
    <t>PL</t>
  </si>
  <si>
    <t>CAIXA</t>
  </si>
  <si>
    <t>CONTAS A PAGAR</t>
  </si>
  <si>
    <t>RECEITA DE VENDA</t>
  </si>
  <si>
    <t>CAPITAL</t>
  </si>
  <si>
    <t>1)</t>
  </si>
  <si>
    <t>4)</t>
  </si>
  <si>
    <t xml:space="preserve">1. INVESTIMENTO inicial de capital no valor de $ 10.000 em dinheiro </t>
  </si>
  <si>
    <t>8)</t>
  </si>
  <si>
    <t>2)</t>
  </si>
  <si>
    <t>5)</t>
  </si>
  <si>
    <t>9)</t>
  </si>
  <si>
    <t xml:space="preserve">2. Compra a vista de móveis e utensílios, na importância de $ 2.000 </t>
  </si>
  <si>
    <t>3)</t>
  </si>
  <si>
    <t xml:space="preserve">3. Compra de peças para reparos, nas seguintes condições: $ 500 a vista e $ 1000 a prazo </t>
  </si>
  <si>
    <t>10)</t>
  </si>
  <si>
    <t>6)</t>
  </si>
  <si>
    <t xml:space="preserve">4. Venda a prazo de $ 500 de peças para reparos, pelo preço de custo e a prazo </t>
  </si>
  <si>
    <t xml:space="preserve">5. Compra de um veículo, a prazo, por $ 600, mediante o aceite de uma letra de câmbio </t>
  </si>
  <si>
    <t xml:space="preserve">6. Pagamento de 50 % da dívida relativa à compra de peças para reparo </t>
  </si>
  <si>
    <t xml:space="preserve">7. Obtenção de um empréstimo de $ 5.000, no BANCO, mediante a emissão de uma nota promissória </t>
  </si>
  <si>
    <t>MÓVEIS E UTENS.</t>
  </si>
  <si>
    <t>EMPRESTIMO</t>
  </si>
  <si>
    <t>DESPESA CMV</t>
  </si>
  <si>
    <t xml:space="preserve">8. Investimento, aumentando o capital, em mais $ 5.000, sendo $ 2.500 em dinheiro e $ 2.500 em peças para reparo </t>
  </si>
  <si>
    <t>7)</t>
  </si>
  <si>
    <t xml:space="preserve">9. Venda a vista de $ 200 em peças para reparo, pelo preço de custo </t>
  </si>
  <si>
    <t xml:space="preserve">10. Recebimento do valor de venda a prazo referente ao item 4. </t>
  </si>
  <si>
    <t xml:space="preserve">Pede-se: </t>
  </si>
  <si>
    <t xml:space="preserve">A . indicar os efeitos das operações sobre o Ativo, o Passivo e o Patrimônio Líquido; </t>
  </si>
  <si>
    <t>CONTAS A RECEBER</t>
  </si>
  <si>
    <t xml:space="preserve">B. Registrar as operações nas contas T (Razão) </t>
  </si>
  <si>
    <t xml:space="preserve">C. Levantar um Balancete de Verificação </t>
  </si>
  <si>
    <t>VEÍCULOS</t>
  </si>
  <si>
    <t>BANCO</t>
  </si>
  <si>
    <t>ESTOQUE</t>
  </si>
  <si>
    <t>Nome da Conta</t>
  </si>
  <si>
    <t>Saldo Anterior</t>
  </si>
  <si>
    <t>Movimentação</t>
  </si>
  <si>
    <t>Saldo Final</t>
  </si>
  <si>
    <t>Devedor</t>
  </si>
  <si>
    <t>Credor</t>
  </si>
  <si>
    <t>Banco</t>
  </si>
  <si>
    <t>Contas a Receber</t>
  </si>
  <si>
    <t>Estoque de Mercadorias</t>
  </si>
  <si>
    <t>Móveis e utensílios</t>
  </si>
  <si>
    <t>Veículos</t>
  </si>
  <si>
    <t>Empréstimos</t>
  </si>
  <si>
    <t>Receita de Venda</t>
  </si>
  <si>
    <t>CMV</t>
  </si>
  <si>
    <t>Patrimonio Liquido</t>
  </si>
  <si>
    <t>Total</t>
  </si>
  <si>
    <t>IMOBILIZADO</t>
  </si>
  <si>
    <t>PATRIMONIO LIQUIDO</t>
  </si>
  <si>
    <t>MÓVEIS E UTENSILIOS</t>
  </si>
  <si>
    <t>CAPITAL SOCIAL</t>
  </si>
  <si>
    <t>LUCROS/PREJUIZOS</t>
  </si>
  <si>
    <t>TOTAL</t>
  </si>
  <si>
    <t>GASTOS</t>
  </si>
  <si>
    <t>CONT FINANCEIRA</t>
  </si>
  <si>
    <t>ENG ECONOMICA</t>
  </si>
  <si>
    <t>FLUXO DE CAIXA</t>
  </si>
  <si>
    <t>PLANO DE NEGÓCIOS</t>
  </si>
  <si>
    <t>TMA=</t>
  </si>
  <si>
    <t>CUSTOS</t>
  </si>
  <si>
    <t>ANÁLISE DE RESULTADOS</t>
  </si>
  <si>
    <t>TIR</t>
  </si>
  <si>
    <t>VPL</t>
  </si>
  <si>
    <t>VPL ACUM</t>
  </si>
  <si>
    <t>DEP</t>
  </si>
  <si>
    <t>L TRIB</t>
  </si>
  <si>
    <t>IRPJ</t>
  </si>
  <si>
    <t>FCF</t>
  </si>
  <si>
    <t>LUCRO CONT</t>
  </si>
  <si>
    <t>DESPESAS</t>
  </si>
  <si>
    <t>DEMONST RESULT PERIODO</t>
  </si>
  <si>
    <t>INVESTIMENTO</t>
  </si>
  <si>
    <t>RT = p.Q</t>
  </si>
  <si>
    <t>EBITDA</t>
  </si>
  <si>
    <t>LUCRO BRUTO</t>
  </si>
  <si>
    <t>T RETORNO</t>
  </si>
  <si>
    <t>DEPRECIACAO</t>
  </si>
  <si>
    <t>mercdo competitivo</t>
  </si>
  <si>
    <t>quantidade PAMON</t>
  </si>
  <si>
    <t>DFT</t>
  </si>
  <si>
    <t>CVT</t>
  </si>
  <si>
    <t>DVV</t>
  </si>
  <si>
    <t>CT</t>
  </si>
  <si>
    <t>RT</t>
  </si>
  <si>
    <t>LUCRO</t>
  </si>
  <si>
    <t>LUCRO TRIBUTAVEL</t>
  </si>
  <si>
    <t>alimentação</t>
  </si>
  <si>
    <t>IRPJ (30%)</t>
  </si>
  <si>
    <t>PAY BACK</t>
  </si>
  <si>
    <t>pamonharia</t>
  </si>
  <si>
    <t>LUCRO LIQ</t>
  </si>
  <si>
    <t>CLASSIFICACAO</t>
  </si>
  <si>
    <t>ROI, ROE, ROA</t>
  </si>
  <si>
    <t>CV</t>
  </si>
  <si>
    <t>matéria prima milho</t>
  </si>
  <si>
    <t xml:space="preserve">R$/saco </t>
  </si>
  <si>
    <t>DF</t>
  </si>
  <si>
    <t>LOCAL</t>
  </si>
  <si>
    <t>aluguel</t>
  </si>
  <si>
    <t>T RETORNO CONTABIL</t>
  </si>
  <si>
    <t>CUSTO</t>
  </si>
  <si>
    <t>funcionários</t>
  </si>
  <si>
    <t>2 (2500*2)</t>
  </si>
  <si>
    <t>DESPESA</t>
  </si>
  <si>
    <t>energ, agua, utilidades</t>
  </si>
  <si>
    <t xml:space="preserve"> contador</t>
  </si>
  <si>
    <t>impostos simples</t>
  </si>
  <si>
    <t>INV</t>
  </si>
  <si>
    <t>infraestrutura</t>
  </si>
  <si>
    <t>eq maq</t>
  </si>
  <si>
    <t>coeficiente tec.</t>
  </si>
  <si>
    <t>pamonha/sac</t>
  </si>
  <si>
    <t>preço</t>
  </si>
  <si>
    <t>quantidade</t>
  </si>
  <si>
    <t>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</si>
</sst>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5" formatCode="&quot;R$&quot;\ #,##0;[Red]\-&quot;R$&quot;\ #,##0"/>
    <numFmt numFmtId="169" formatCode="_-* #,##0_-;\-* #,##0_-;_-* &quot;-&quot;_-;_-@_-"/>
    <numFmt numFmtId="183" formatCode="_(* #,##0_);_(* \(#,##0\);_(* &quot;-&quot;??_);_(@_)"/>
    <numFmt numFmtId="185" formatCode="_-* #,##0_-;\-* #,##0_-;_-* &quot;-&quot;??_-;_-@_-"/>
  </numFmts>
  <fonts count="23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7"/>
      <name val="Arial"/>
      <family val="2"/>
    </font>
    <font>
      <sz val="11"/>
      <name val="Arial"/>
      <family val="2"/>
    </font>
    <font>
      <sz val="10"/>
      <name val="Symbol"/>
      <family val="1"/>
      <charset val="2"/>
    </font>
    <font>
      <u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7"/>
      <name val="Times New Roman"/>
      <family val="1"/>
    </font>
    <font>
      <sz val="11.5"/>
      <name val="Arial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.5"/>
      <color rgb="FF000000"/>
      <name val="Arial"/>
      <family val="2"/>
    </font>
    <font>
      <b/>
      <sz val="11"/>
      <name val="Arial"/>
      <family val="2"/>
    </font>
    <font>
      <b/>
      <sz val="11"/>
      <color rgb="FF201F1E"/>
      <name val="Segoe UI"/>
      <family val="2"/>
    </font>
    <font>
      <sz val="11"/>
      <color rgb="FF201F1E"/>
      <name val="Segoe UI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 applyBorder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9" fontId="1" fillId="0" borderId="0" xfId="2" applyFont="1"/>
    <xf numFmtId="3" fontId="9" fillId="0" borderId="6" xfId="0" applyNumberFormat="1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Alignment="1">
      <alignment horizontal="justify" vertical="top" wrapText="1"/>
    </xf>
    <xf numFmtId="0" fontId="10" fillId="0" borderId="0" xfId="0" applyFont="1" applyAlignment="1">
      <alignment horizontal="left" vertical="top" wrapText="1" indent="1"/>
    </xf>
    <xf numFmtId="3" fontId="4" fillId="0" borderId="0" xfId="0" applyNumberFormat="1" applyFont="1" applyAlignment="1">
      <alignment horizontal="justify" vertical="top" wrapText="1"/>
    </xf>
    <xf numFmtId="0" fontId="10" fillId="0" borderId="0" xfId="0" applyFont="1" applyAlignment="1">
      <alignment horizontal="left" vertical="top" wrapText="1" indent="5"/>
    </xf>
    <xf numFmtId="3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183" fontId="1" fillId="0" borderId="0" xfId="1" applyNumberFormat="1" applyFont="1"/>
    <xf numFmtId="1" fontId="1" fillId="0" borderId="0" xfId="1" applyNumberFormat="1" applyFont="1" applyAlignment="1">
      <alignment horizontal="center"/>
    </xf>
    <xf numFmtId="1" fontId="4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/>
    </xf>
    <xf numFmtId="1" fontId="1" fillId="0" borderId="0" xfId="0" applyNumberFormat="1" applyFont="1"/>
    <xf numFmtId="0" fontId="3" fillId="0" borderId="8" xfId="0" applyFont="1" applyBorder="1" applyAlignment="1">
      <alignment horizontal="justify" vertical="top" wrapText="1"/>
    </xf>
    <xf numFmtId="1" fontId="3" fillId="0" borderId="8" xfId="1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3" fontId="9" fillId="0" borderId="0" xfId="0" applyNumberFormat="1" applyFont="1" applyBorder="1" applyAlignment="1">
      <alignment horizontal="center" vertical="top" wrapText="1"/>
    </xf>
    <xf numFmtId="1" fontId="9" fillId="0" borderId="4" xfId="2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 indent="1"/>
    </xf>
    <xf numFmtId="0" fontId="9" fillId="0" borderId="5" xfId="0" applyFont="1" applyBorder="1" applyAlignment="1">
      <alignment horizontal="left" vertical="top" wrapText="1"/>
    </xf>
    <xf numFmtId="1" fontId="9" fillId="0" borderId="7" xfId="2" applyNumberFormat="1" applyFont="1" applyBorder="1" applyAlignment="1">
      <alignment horizontal="center" vertical="top" wrapText="1"/>
    </xf>
    <xf numFmtId="165" fontId="4" fillId="0" borderId="0" xfId="0" applyNumberFormat="1" applyFont="1"/>
    <xf numFmtId="0" fontId="4" fillId="0" borderId="9" xfId="0" applyFont="1" applyBorder="1"/>
    <xf numFmtId="0" fontId="1" fillId="0" borderId="9" xfId="0" applyFont="1" applyBorder="1"/>
    <xf numFmtId="0" fontId="13" fillId="0" borderId="9" xfId="0" applyFont="1" applyBorder="1" applyAlignment="1">
      <alignment horizontal="left" indent="3"/>
    </xf>
    <xf numFmtId="0" fontId="12" fillId="0" borderId="9" xfId="0" applyFont="1" applyBorder="1"/>
    <xf numFmtId="0" fontId="9" fillId="0" borderId="0" xfId="0" applyFont="1" applyFill="1" applyBorder="1" applyAlignment="1">
      <alignment horizontal="left" vertical="top" wrapText="1"/>
    </xf>
    <xf numFmtId="0" fontId="0" fillId="0" borderId="10" xfId="0" applyBorder="1"/>
    <xf numFmtId="0" fontId="0" fillId="0" borderId="11" xfId="0" applyBorder="1"/>
    <xf numFmtId="16" fontId="0" fillId="0" borderId="9" xfId="0" quotePrefix="1" applyNumberFormat="1" applyBorder="1"/>
    <xf numFmtId="0" fontId="0" fillId="0" borderId="9" xfId="0" applyBorder="1"/>
    <xf numFmtId="0" fontId="0" fillId="0" borderId="12" xfId="0" applyBorder="1"/>
    <xf numFmtId="0" fontId="0" fillId="0" borderId="9" xfId="0" quotePrefix="1" applyBorder="1"/>
    <xf numFmtId="0" fontId="0" fillId="0" borderId="13" xfId="0" applyBorder="1"/>
    <xf numFmtId="0" fontId="0" fillId="0" borderId="14" xfId="0" quotePrefix="1" applyBorder="1"/>
    <xf numFmtId="0" fontId="0" fillId="0" borderId="14" xfId="0" applyBorder="1"/>
    <xf numFmtId="0" fontId="0" fillId="0" borderId="15" xfId="0" applyBorder="1"/>
    <xf numFmtId="43" fontId="5" fillId="0" borderId="0" xfId="1" applyFont="1" applyAlignment="1">
      <alignment horizontal="center" vertical="center"/>
    </xf>
    <xf numFmtId="43" fontId="5" fillId="0" borderId="9" xfId="1" applyFont="1" applyBorder="1" applyAlignment="1">
      <alignment horizontal="center" vertical="center"/>
    </xf>
    <xf numFmtId="9" fontId="5" fillId="0" borderId="9" xfId="2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 textRotation="45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22" xfId="0" quotePrefix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3" fontId="6" fillId="0" borderId="2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0" fillId="0" borderId="9" xfId="0" applyBorder="1" applyAlignment="1">
      <alignment horizontal="center"/>
    </xf>
    <xf numFmtId="0" fontId="6" fillId="0" borderId="9" xfId="0" applyFont="1" applyBorder="1" applyAlignment="1">
      <alignment vertical="center" wrapText="1"/>
    </xf>
    <xf numFmtId="0" fontId="0" fillId="0" borderId="12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0" fontId="6" fillId="0" borderId="2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vertical="center"/>
    </xf>
    <xf numFmtId="0" fontId="0" fillId="0" borderId="22" xfId="0" applyBorder="1"/>
    <xf numFmtId="3" fontId="0" fillId="0" borderId="0" xfId="0" applyNumberFormat="1"/>
    <xf numFmtId="0" fontId="6" fillId="0" borderId="0" xfId="0" applyFont="1" applyAlignment="1">
      <alignment vertical="center"/>
    </xf>
    <xf numFmtId="0" fontId="6" fillId="0" borderId="22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9" fontId="0" fillId="0" borderId="0" xfId="0" applyNumberFormat="1"/>
    <xf numFmtId="9" fontId="9" fillId="0" borderId="0" xfId="0" applyNumberFormat="1" applyFont="1"/>
    <xf numFmtId="0" fontId="19" fillId="4" borderId="0" xfId="0" applyFont="1" applyFill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1" fontId="9" fillId="0" borderId="0" xfId="2" applyNumberFormat="1" applyFont="1" applyBorder="1"/>
    <xf numFmtId="0" fontId="4" fillId="3" borderId="0" xfId="0" applyFont="1" applyFill="1"/>
    <xf numFmtId="0" fontId="0" fillId="3" borderId="0" xfId="0" applyFill="1"/>
    <xf numFmtId="0" fontId="20" fillId="0" borderId="0" xfId="0" applyFont="1" applyAlignment="1">
      <alignment vertical="center" wrapText="1"/>
    </xf>
    <xf numFmtId="0" fontId="16" fillId="0" borderId="0" xfId="0" applyFont="1" applyAlignment="1">
      <alignment horizontal="center"/>
    </xf>
    <xf numFmtId="0" fontId="16" fillId="0" borderId="0" xfId="0" applyFont="1"/>
    <xf numFmtId="0" fontId="21" fillId="0" borderId="0" xfId="0" applyFont="1" applyAlignment="1">
      <alignment vertical="center" wrapText="1"/>
    </xf>
    <xf numFmtId="0" fontId="0" fillId="0" borderId="25" xfId="0" applyBorder="1" applyAlignment="1">
      <alignment horizontal="center"/>
    </xf>
    <xf numFmtId="169" fontId="0" fillId="0" borderId="1" xfId="1" applyNumberFormat="1" applyFont="1" applyBorder="1"/>
    <xf numFmtId="169" fontId="0" fillId="0" borderId="26" xfId="1" applyNumberFormat="1" applyFont="1" applyBorder="1"/>
    <xf numFmtId="3" fontId="0" fillId="0" borderId="27" xfId="0" applyNumberFormat="1" applyBorder="1"/>
    <xf numFmtId="0" fontId="0" fillId="0" borderId="0" xfId="0" applyAlignment="1">
      <alignment horizontal="right"/>
    </xf>
    <xf numFmtId="3" fontId="0" fillId="0" borderId="28" xfId="0" applyNumberFormat="1" applyBorder="1"/>
    <xf numFmtId="169" fontId="16" fillId="0" borderId="1" xfId="1" applyNumberFormat="1" applyFont="1" applyBorder="1"/>
    <xf numFmtId="3" fontId="16" fillId="0" borderId="0" xfId="0" applyNumberFormat="1" applyFont="1"/>
    <xf numFmtId="0" fontId="16" fillId="0" borderId="1" xfId="0" applyFont="1" applyBorder="1"/>
    <xf numFmtId="0" fontId="22" fillId="0" borderId="25" xfId="0" applyFont="1" applyBorder="1" applyAlignment="1">
      <alignment horizontal="center"/>
    </xf>
    <xf numFmtId="169" fontId="16" fillId="0" borderId="28" xfId="1" applyNumberFormat="1" applyFont="1" applyBorder="1"/>
    <xf numFmtId="169" fontId="16" fillId="0" borderId="0" xfId="1" applyNumberFormat="1" applyFont="1" applyBorder="1"/>
    <xf numFmtId="3" fontId="16" fillId="0" borderId="28" xfId="0" applyNumberFormat="1" applyFont="1" applyBorder="1"/>
    <xf numFmtId="169" fontId="0" fillId="0" borderId="0" xfId="1" applyNumberFormat="1" applyFont="1" applyBorder="1"/>
    <xf numFmtId="3" fontId="0" fillId="0" borderId="0" xfId="0" applyNumberFormat="1" applyBorder="1"/>
    <xf numFmtId="0" fontId="0" fillId="0" borderId="0" xfId="0" applyBorder="1"/>
    <xf numFmtId="169" fontId="16" fillId="0" borderId="1" xfId="0" applyNumberFormat="1" applyFont="1" applyBorder="1"/>
    <xf numFmtId="0" fontId="16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3" fontId="0" fillId="0" borderId="9" xfId="0" applyNumberFormat="1" applyBorder="1"/>
    <xf numFmtId="0" fontId="16" fillId="0" borderId="9" xfId="0" applyFont="1" applyBorder="1"/>
    <xf numFmtId="3" fontId="16" fillId="0" borderId="9" xfId="0" applyNumberFormat="1" applyFont="1" applyBorder="1"/>
    <xf numFmtId="185" fontId="0" fillId="0" borderId="0" xfId="1" applyNumberFormat="1" applyFont="1" applyAlignment="1">
      <alignment horizontal="center"/>
    </xf>
    <xf numFmtId="9" fontId="0" fillId="3" borderId="0" xfId="0" applyNumberFormat="1" applyFill="1"/>
    <xf numFmtId="9" fontId="0" fillId="3" borderId="0" xfId="2" applyFont="1" applyFill="1"/>
    <xf numFmtId="185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85" fontId="0" fillId="3" borderId="0" xfId="1" applyNumberFormat="1" applyFont="1" applyFill="1" applyAlignment="1">
      <alignment horizontal="center"/>
    </xf>
    <xf numFmtId="185" fontId="0" fillId="3" borderId="0" xfId="0" applyNumberFormat="1" applyFill="1"/>
    <xf numFmtId="0" fontId="0" fillId="3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3" borderId="0" xfId="0" applyNumberFormat="1" applyFill="1"/>
    <xf numFmtId="0" fontId="12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" fillId="0" borderId="29" xfId="0" applyFont="1" applyBorder="1"/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" fillId="0" borderId="31" xfId="0" applyFont="1" applyBorder="1"/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812800</xdr:colOff>
      <xdr:row>6</xdr:row>
      <xdr:rowOff>0</xdr:rowOff>
    </xdr:from>
    <xdr:to>
      <xdr:col>12</xdr:col>
      <xdr:colOff>152400</xdr:colOff>
      <xdr:row>42</xdr:row>
      <xdr:rowOff>101600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FA9D79-3620-064B-97CB-518F38530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7500" y="1003300"/>
          <a:ext cx="5943600" cy="604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8</xdr:col>
      <xdr:colOff>584200</xdr:colOff>
      <xdr:row>19</xdr:row>
      <xdr:rowOff>114300</xdr:rowOff>
    </xdr:to>
    <xdr:pic>
      <xdr:nvPicPr>
        <xdr:cNvPr id="12337" name="Imagem 1">
          <a:extLst>
            <a:ext uri="{FF2B5EF4-FFF2-40B4-BE49-F238E27FC236}">
              <a16:creationId xmlns:a16="http://schemas.microsoft.com/office/drawing/2014/main" id="{3E7BA2FB-D77C-604B-8E45-D64507F9E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0200"/>
          <a:ext cx="5969000" cy="292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8</xdr:col>
      <xdr:colOff>584200</xdr:colOff>
      <xdr:row>33</xdr:row>
      <xdr:rowOff>63500</xdr:rowOff>
    </xdr:to>
    <xdr:pic>
      <xdr:nvPicPr>
        <xdr:cNvPr id="12338" name="Imagem 2">
          <a:extLst>
            <a:ext uri="{FF2B5EF4-FFF2-40B4-BE49-F238E27FC236}">
              <a16:creationId xmlns:a16="http://schemas.microsoft.com/office/drawing/2014/main" id="{909E4E5D-72C3-1F43-9882-6878CF706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32200"/>
          <a:ext cx="5969000" cy="187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37"/>
  <sheetViews>
    <sheetView workbookViewId="0">
      <selection activeCell="K52" sqref="K52"/>
    </sheetView>
  </sheetViews>
  <sheetFormatPr baseColWidth="10" defaultRowHeight="13"/>
  <cols>
    <col min="3" max="3" width="16.5" bestFit="1" customWidth="1"/>
    <col min="4" max="4" width="23.1640625" customWidth="1"/>
    <col min="8" max="13" width="10.83203125" style="1"/>
    <col min="15" max="15" width="13" customWidth="1"/>
    <col min="16" max="16" width="16.1640625" customWidth="1"/>
    <col min="18" max="18" width="13.1640625" customWidth="1"/>
    <col min="19" max="19" width="14" customWidth="1"/>
    <col min="21" max="21" width="11.1640625" style="129" bestFit="1" customWidth="1"/>
  </cols>
  <sheetData>
    <row r="1" spans="2:28">
      <c r="E1" t="s">
        <v>261</v>
      </c>
      <c r="O1" t="s">
        <v>262</v>
      </c>
      <c r="R1" t="s">
        <v>263</v>
      </c>
      <c r="S1" t="s">
        <v>264</v>
      </c>
      <c r="T1" t="s">
        <v>265</v>
      </c>
      <c r="V1" t="s">
        <v>266</v>
      </c>
      <c r="W1" s="93">
        <v>0.1</v>
      </c>
      <c r="Z1" s="130">
        <f>IRR(Z3:Z13)</f>
        <v>0.16791661835171778</v>
      </c>
      <c r="AB1" s="131">
        <f>IRR(AB3:AB137)</f>
        <v>8.9372595651215692E-2</v>
      </c>
    </row>
    <row r="2" spans="2:28">
      <c r="E2" t="s">
        <v>267</v>
      </c>
      <c r="O2" t="s">
        <v>268</v>
      </c>
      <c r="Q2" s="1" t="s">
        <v>165</v>
      </c>
      <c r="S2" s="110" t="s">
        <v>269</v>
      </c>
      <c r="T2" s="130">
        <f>IRR(T3:T13)</f>
        <v>0.22133491847094278</v>
      </c>
      <c r="U2" s="129" t="s">
        <v>270</v>
      </c>
      <c r="V2" t="s">
        <v>271</v>
      </c>
      <c r="W2" t="s">
        <v>272</v>
      </c>
      <c r="X2" t="s">
        <v>273</v>
      </c>
      <c r="Y2" t="s">
        <v>274</v>
      </c>
      <c r="Z2" t="s">
        <v>275</v>
      </c>
      <c r="AB2" t="s">
        <v>276</v>
      </c>
    </row>
    <row r="3" spans="2:28">
      <c r="E3" t="s">
        <v>277</v>
      </c>
      <c r="P3" t="s">
        <v>278</v>
      </c>
      <c r="S3">
        <v>0</v>
      </c>
      <c r="T3">
        <f>-$F$17</f>
        <v>-150000</v>
      </c>
      <c r="U3" s="129">
        <f>T3</f>
        <v>-150000</v>
      </c>
      <c r="V3" s="132">
        <f>U3</f>
        <v>-150000</v>
      </c>
      <c r="Z3">
        <f>T3</f>
        <v>-150000</v>
      </c>
      <c r="AB3">
        <f>Z3</f>
        <v>-150000</v>
      </c>
    </row>
    <row r="4" spans="2:28">
      <c r="E4" t="s">
        <v>279</v>
      </c>
      <c r="G4" s="101" t="s">
        <v>280</v>
      </c>
      <c r="O4" s="110" t="s">
        <v>281</v>
      </c>
      <c r="P4" t="s">
        <v>282</v>
      </c>
      <c r="Q4">
        <f>N19*12</f>
        <v>38400</v>
      </c>
      <c r="S4">
        <v>1</v>
      </c>
      <c r="T4">
        <f>$Q$4</f>
        <v>38400</v>
      </c>
      <c r="U4" s="129">
        <f>T4/(1+$W$1)^S4</f>
        <v>34909.090909090904</v>
      </c>
      <c r="V4" s="132">
        <f>U4+V3</f>
        <v>-115090.90909090909</v>
      </c>
      <c r="W4">
        <f>$Q$6</f>
        <v>18750</v>
      </c>
      <c r="X4">
        <f>T4-W4</f>
        <v>19650</v>
      </c>
      <c r="Y4">
        <f>X4*$O$8</f>
        <v>5895</v>
      </c>
      <c r="Z4">
        <f>T4-Y4</f>
        <v>32505</v>
      </c>
      <c r="AA4">
        <f>W4</f>
        <v>18750</v>
      </c>
      <c r="AB4">
        <f>Z4-AA4</f>
        <v>13755</v>
      </c>
    </row>
    <row r="5" spans="2:28">
      <c r="P5" t="s">
        <v>283</v>
      </c>
      <c r="Q5" s="131">
        <f>Q4/$F$17</f>
        <v>0.25600000000000001</v>
      </c>
      <c r="S5">
        <v>2</v>
      </c>
      <c r="T5">
        <f t="shared" ref="T5:T13" si="0">$Q$4</f>
        <v>38400</v>
      </c>
      <c r="U5" s="129">
        <f t="shared" ref="U5:U13" si="1">T5/(1+$W$1)^S5</f>
        <v>31735.537190082639</v>
      </c>
      <c r="V5" s="132">
        <f>U5+V4</f>
        <v>-83355.371900826445</v>
      </c>
      <c r="W5">
        <f t="shared" ref="W5:W11" si="2">$Q$6</f>
        <v>18750</v>
      </c>
      <c r="X5">
        <f t="shared" ref="X5:X13" si="3">T5-W5</f>
        <v>19650</v>
      </c>
      <c r="Y5">
        <f t="shared" ref="Y5:Y13" si="4">X5*$O$8</f>
        <v>5895</v>
      </c>
      <c r="Z5">
        <f t="shared" ref="Z5:Z13" si="5">T5-Y5</f>
        <v>32505</v>
      </c>
      <c r="AA5">
        <f t="shared" ref="AA5:AA13" si="6">W5</f>
        <v>18750</v>
      </c>
      <c r="AB5">
        <f t="shared" ref="AB5:AB13" si="7">Z5-AA5</f>
        <v>13755</v>
      </c>
    </row>
    <row r="6" spans="2:28">
      <c r="P6" t="s">
        <v>284</v>
      </c>
      <c r="Q6">
        <f>F17/8</f>
        <v>18750</v>
      </c>
      <c r="S6">
        <v>3</v>
      </c>
      <c r="T6">
        <f t="shared" si="0"/>
        <v>38400</v>
      </c>
      <c r="U6" s="129">
        <f t="shared" si="1"/>
        <v>28850.488354620578</v>
      </c>
      <c r="V6" s="132">
        <f t="shared" ref="V6:V13" si="8">U6+V5</f>
        <v>-54504.883546205863</v>
      </c>
      <c r="W6">
        <f t="shared" si="2"/>
        <v>18750</v>
      </c>
      <c r="X6">
        <f t="shared" si="3"/>
        <v>19650</v>
      </c>
      <c r="Y6">
        <f t="shared" si="4"/>
        <v>5895</v>
      </c>
      <c r="Z6">
        <f t="shared" si="5"/>
        <v>32505</v>
      </c>
      <c r="AA6">
        <f t="shared" si="6"/>
        <v>18750</v>
      </c>
      <c r="AB6">
        <f t="shared" si="7"/>
        <v>13755</v>
      </c>
    </row>
    <row r="7" spans="2:28">
      <c r="D7" t="s">
        <v>285</v>
      </c>
      <c r="H7" s="1" t="s">
        <v>286</v>
      </c>
      <c r="I7" s="1" t="s">
        <v>287</v>
      </c>
      <c r="J7" s="1" t="s">
        <v>288</v>
      </c>
      <c r="K7" s="1" t="s">
        <v>289</v>
      </c>
      <c r="L7" s="1" t="s">
        <v>290</v>
      </c>
      <c r="M7" s="1" t="s">
        <v>291</v>
      </c>
      <c r="N7" s="1" t="s">
        <v>292</v>
      </c>
      <c r="P7" s="1" t="s">
        <v>293</v>
      </c>
      <c r="Q7">
        <f>Q4-Q6</f>
        <v>19650</v>
      </c>
      <c r="S7">
        <v>4</v>
      </c>
      <c r="T7">
        <f t="shared" si="0"/>
        <v>38400</v>
      </c>
      <c r="U7" s="129">
        <f t="shared" si="1"/>
        <v>26227.716686018706</v>
      </c>
      <c r="V7" s="132">
        <f t="shared" si="8"/>
        <v>-28277.166860187157</v>
      </c>
      <c r="W7">
        <f t="shared" si="2"/>
        <v>18750</v>
      </c>
      <c r="X7">
        <f t="shared" si="3"/>
        <v>19650</v>
      </c>
      <c r="Y7">
        <f t="shared" si="4"/>
        <v>5895</v>
      </c>
      <c r="Z7">
        <f t="shared" si="5"/>
        <v>32505</v>
      </c>
      <c r="AA7">
        <f t="shared" si="6"/>
        <v>18750</v>
      </c>
      <c r="AB7">
        <f t="shared" si="7"/>
        <v>13755</v>
      </c>
    </row>
    <row r="8" spans="2:28">
      <c r="D8" t="s">
        <v>294</v>
      </c>
      <c r="H8" s="1">
        <v>0</v>
      </c>
      <c r="I8" s="1">
        <f>SUM($F$12:$F$15)</f>
        <v>26500</v>
      </c>
      <c r="J8" s="133">
        <f>H8/$F$18*$F$11</f>
        <v>0</v>
      </c>
      <c r="K8" s="1">
        <f>$F$16*M8</f>
        <v>0</v>
      </c>
      <c r="L8" s="133">
        <f>I8+J8+K8</f>
        <v>26500</v>
      </c>
      <c r="M8" s="1">
        <f>H8*$F$19</f>
        <v>0</v>
      </c>
      <c r="N8" s="134">
        <f>M8-L8</f>
        <v>-26500</v>
      </c>
      <c r="O8" s="93">
        <v>0.3</v>
      </c>
      <c r="P8" t="s">
        <v>295</v>
      </c>
      <c r="Q8">
        <f>O8*Q7</f>
        <v>5895</v>
      </c>
      <c r="R8" s="110" t="s">
        <v>296</v>
      </c>
      <c r="S8" s="101">
        <v>5</v>
      </c>
      <c r="T8" s="101">
        <f t="shared" si="0"/>
        <v>38400</v>
      </c>
      <c r="U8" s="135">
        <f t="shared" si="1"/>
        <v>23843.378805471551</v>
      </c>
      <c r="V8" s="136">
        <f t="shared" si="8"/>
        <v>-4433.7880547156055</v>
      </c>
      <c r="W8">
        <f t="shared" si="2"/>
        <v>18750</v>
      </c>
      <c r="X8">
        <f t="shared" si="3"/>
        <v>19650</v>
      </c>
      <c r="Y8">
        <f t="shared" si="4"/>
        <v>5895</v>
      </c>
      <c r="Z8">
        <f t="shared" si="5"/>
        <v>32505</v>
      </c>
      <c r="AA8">
        <f t="shared" si="6"/>
        <v>18750</v>
      </c>
      <c r="AB8">
        <f t="shared" si="7"/>
        <v>13755</v>
      </c>
    </row>
    <row r="9" spans="2:28">
      <c r="D9" t="s">
        <v>297</v>
      </c>
      <c r="G9">
        <f>H9/F18</f>
        <v>25</v>
      </c>
      <c r="H9" s="1">
        <v>500</v>
      </c>
      <c r="I9" s="1">
        <f t="shared" ref="I9:I20" si="9">SUM($F$12:$F$15)</f>
        <v>26500</v>
      </c>
      <c r="J9" s="133">
        <f>H9/$F$18*$F$11</f>
        <v>625</v>
      </c>
      <c r="K9" s="1">
        <f t="shared" ref="K9:K20" si="10">$F$16*M9</f>
        <v>175</v>
      </c>
      <c r="L9" s="133">
        <f t="shared" ref="L9:L20" si="11">I9+J9+K9</f>
        <v>27300</v>
      </c>
      <c r="M9" s="1">
        <f t="shared" ref="M9:M20" si="12">H9*$F$19</f>
        <v>3500</v>
      </c>
      <c r="N9" s="134">
        <f t="shared" ref="N9:N20" si="13">M9-L9</f>
        <v>-23800</v>
      </c>
      <c r="P9" t="s">
        <v>298</v>
      </c>
      <c r="Q9">
        <f>Q4-Q8</f>
        <v>32505</v>
      </c>
      <c r="S9" s="101">
        <v>6</v>
      </c>
      <c r="T9" s="101">
        <f t="shared" si="0"/>
        <v>38400</v>
      </c>
      <c r="U9" s="135">
        <f t="shared" si="1"/>
        <v>21675.798914065042</v>
      </c>
      <c r="V9" s="136">
        <f t="shared" si="8"/>
        <v>17242.010859349437</v>
      </c>
      <c r="W9">
        <f t="shared" si="2"/>
        <v>18750</v>
      </c>
      <c r="X9">
        <f t="shared" si="3"/>
        <v>19650</v>
      </c>
      <c r="Y9">
        <f t="shared" si="4"/>
        <v>5895</v>
      </c>
      <c r="Z9">
        <f t="shared" si="5"/>
        <v>32505</v>
      </c>
      <c r="AA9">
        <f t="shared" si="6"/>
        <v>18750</v>
      </c>
      <c r="AB9">
        <f t="shared" si="7"/>
        <v>13755</v>
      </c>
    </row>
    <row r="10" spans="2:28">
      <c r="C10" t="s">
        <v>299</v>
      </c>
      <c r="H10" s="1">
        <v>1000</v>
      </c>
      <c r="I10" s="1">
        <f t="shared" si="9"/>
        <v>26500</v>
      </c>
      <c r="J10" s="133">
        <f t="shared" ref="J10:J20" si="14">H10/$F$18*$F$11</f>
        <v>1250</v>
      </c>
      <c r="K10" s="1">
        <f t="shared" si="10"/>
        <v>350</v>
      </c>
      <c r="L10" s="133">
        <f t="shared" si="11"/>
        <v>28100</v>
      </c>
      <c r="M10" s="1">
        <f t="shared" si="12"/>
        <v>7000</v>
      </c>
      <c r="N10" s="134">
        <f t="shared" si="13"/>
        <v>-21100</v>
      </c>
      <c r="O10" t="s">
        <v>300</v>
      </c>
      <c r="P10" t="s">
        <v>283</v>
      </c>
      <c r="Q10" s="131">
        <f>Q9/$F$17</f>
        <v>0.2167</v>
      </c>
      <c r="S10">
        <v>7</v>
      </c>
      <c r="T10">
        <f t="shared" si="0"/>
        <v>38400</v>
      </c>
      <c r="U10" s="129">
        <f t="shared" si="1"/>
        <v>19705.271740059128</v>
      </c>
      <c r="V10" s="132">
        <f t="shared" si="8"/>
        <v>36947.282599408565</v>
      </c>
      <c r="W10">
        <f t="shared" si="2"/>
        <v>18750</v>
      </c>
      <c r="X10">
        <f t="shared" si="3"/>
        <v>19650</v>
      </c>
      <c r="Y10">
        <f t="shared" si="4"/>
        <v>5895</v>
      </c>
      <c r="Z10">
        <f t="shared" si="5"/>
        <v>32505</v>
      </c>
      <c r="AA10">
        <f t="shared" si="6"/>
        <v>18750</v>
      </c>
      <c r="AB10">
        <f t="shared" si="7"/>
        <v>13755</v>
      </c>
    </row>
    <row r="11" spans="2:28">
      <c r="B11" t="s">
        <v>17</v>
      </c>
      <c r="C11" t="s">
        <v>301</v>
      </c>
      <c r="D11" t="s">
        <v>302</v>
      </c>
      <c r="E11" t="s">
        <v>303</v>
      </c>
      <c r="F11">
        <v>25</v>
      </c>
      <c r="H11" s="1">
        <v>1500</v>
      </c>
      <c r="I11" s="1">
        <f t="shared" si="9"/>
        <v>26500</v>
      </c>
      <c r="J11" s="133">
        <f t="shared" si="14"/>
        <v>1875</v>
      </c>
      <c r="K11" s="1">
        <f t="shared" si="10"/>
        <v>525</v>
      </c>
      <c r="L11" s="133">
        <f t="shared" si="11"/>
        <v>28900</v>
      </c>
      <c r="M11" s="1">
        <f t="shared" si="12"/>
        <v>10500</v>
      </c>
      <c r="N11" s="134">
        <f t="shared" si="13"/>
        <v>-18400</v>
      </c>
      <c r="P11" t="s">
        <v>276</v>
      </c>
      <c r="Q11">
        <f>Q9-Q6</f>
        <v>13755</v>
      </c>
      <c r="S11">
        <v>8</v>
      </c>
      <c r="T11">
        <f t="shared" si="0"/>
        <v>38400</v>
      </c>
      <c r="U11" s="129">
        <f t="shared" si="1"/>
        <v>17913.883400053754</v>
      </c>
      <c r="V11" s="132">
        <f t="shared" si="8"/>
        <v>54861.165999462319</v>
      </c>
      <c r="W11">
        <f t="shared" si="2"/>
        <v>18750</v>
      </c>
      <c r="X11">
        <f t="shared" si="3"/>
        <v>19650</v>
      </c>
      <c r="Y11">
        <f t="shared" si="4"/>
        <v>5895</v>
      </c>
      <c r="Z11">
        <f t="shared" si="5"/>
        <v>32505</v>
      </c>
      <c r="AA11">
        <f t="shared" si="6"/>
        <v>18750</v>
      </c>
      <c r="AB11">
        <f t="shared" si="7"/>
        <v>13755</v>
      </c>
    </row>
    <row r="12" spans="2:28">
      <c r="B12" t="s">
        <v>17</v>
      </c>
      <c r="C12" t="s">
        <v>304</v>
      </c>
      <c r="D12" t="s">
        <v>305</v>
      </c>
      <c r="E12" t="s">
        <v>306</v>
      </c>
      <c r="F12">
        <v>10000</v>
      </c>
      <c r="H12" s="1">
        <v>2000</v>
      </c>
      <c r="I12" s="1">
        <f t="shared" si="9"/>
        <v>26500</v>
      </c>
      <c r="J12" s="133">
        <f t="shared" si="14"/>
        <v>2500</v>
      </c>
      <c r="K12" s="1">
        <f t="shared" si="10"/>
        <v>700</v>
      </c>
      <c r="L12" s="133">
        <f t="shared" si="11"/>
        <v>29700</v>
      </c>
      <c r="M12" s="1">
        <f t="shared" si="12"/>
        <v>14000</v>
      </c>
      <c r="N12" s="134">
        <f t="shared" si="13"/>
        <v>-15700</v>
      </c>
      <c r="P12" t="s">
        <v>307</v>
      </c>
      <c r="Q12" s="131">
        <f>Q11/$F$17</f>
        <v>9.1700000000000004E-2</v>
      </c>
      <c r="S12">
        <v>9</v>
      </c>
      <c r="T12">
        <f t="shared" si="0"/>
        <v>38400</v>
      </c>
      <c r="U12" s="129">
        <f t="shared" si="1"/>
        <v>16285.348545503412</v>
      </c>
      <c r="V12" s="132">
        <f t="shared" si="8"/>
        <v>71146.514544965728</v>
      </c>
      <c r="X12">
        <f t="shared" si="3"/>
        <v>38400</v>
      </c>
      <c r="Y12">
        <f t="shared" si="4"/>
        <v>11520</v>
      </c>
      <c r="Z12">
        <f t="shared" si="5"/>
        <v>26880</v>
      </c>
      <c r="AA12">
        <f t="shared" si="6"/>
        <v>0</v>
      </c>
      <c r="AB12">
        <f t="shared" si="7"/>
        <v>26880</v>
      </c>
    </row>
    <row r="13" spans="2:28">
      <c r="B13" t="s">
        <v>308</v>
      </c>
      <c r="C13" t="s">
        <v>304</v>
      </c>
      <c r="D13" t="s">
        <v>309</v>
      </c>
      <c r="E13" t="s">
        <v>310</v>
      </c>
      <c r="F13">
        <v>10000</v>
      </c>
      <c r="H13" s="1">
        <v>2500</v>
      </c>
      <c r="I13" s="1">
        <f t="shared" si="9"/>
        <v>26500</v>
      </c>
      <c r="J13" s="133">
        <f t="shared" si="14"/>
        <v>3125</v>
      </c>
      <c r="K13" s="1">
        <f t="shared" si="10"/>
        <v>875</v>
      </c>
      <c r="L13" s="133">
        <f t="shared" si="11"/>
        <v>30500</v>
      </c>
      <c r="M13" s="1">
        <f t="shared" si="12"/>
        <v>17500</v>
      </c>
      <c r="N13" s="134">
        <f t="shared" si="13"/>
        <v>-13000</v>
      </c>
      <c r="S13">
        <v>10</v>
      </c>
      <c r="T13">
        <f t="shared" si="0"/>
        <v>38400</v>
      </c>
      <c r="U13" s="129">
        <f t="shared" si="1"/>
        <v>14804.862314094009</v>
      </c>
      <c r="V13" s="132">
        <f t="shared" si="8"/>
        <v>85951.376859059732</v>
      </c>
      <c r="X13">
        <f t="shared" si="3"/>
        <v>38400</v>
      </c>
      <c r="Y13">
        <f t="shared" si="4"/>
        <v>11520</v>
      </c>
      <c r="Z13">
        <f t="shared" si="5"/>
        <v>26880</v>
      </c>
      <c r="AA13">
        <f t="shared" si="6"/>
        <v>0</v>
      </c>
      <c r="AB13">
        <f t="shared" si="7"/>
        <v>26880</v>
      </c>
    </row>
    <row r="14" spans="2:28">
      <c r="B14" t="s">
        <v>311</v>
      </c>
      <c r="C14" t="s">
        <v>304</v>
      </c>
      <c r="D14" t="s">
        <v>312</v>
      </c>
      <c r="F14">
        <v>5000</v>
      </c>
      <c r="H14" s="1">
        <v>3000</v>
      </c>
      <c r="I14" s="1">
        <f t="shared" si="9"/>
        <v>26500</v>
      </c>
      <c r="J14" s="133">
        <f t="shared" si="14"/>
        <v>3750</v>
      </c>
      <c r="K14" s="1">
        <f t="shared" si="10"/>
        <v>1050</v>
      </c>
      <c r="L14" s="133">
        <f t="shared" si="11"/>
        <v>31300</v>
      </c>
      <c r="M14" s="1">
        <f t="shared" si="12"/>
        <v>21000</v>
      </c>
      <c r="N14" s="134">
        <f t="shared" si="13"/>
        <v>-10300</v>
      </c>
      <c r="AB14">
        <f>Z14</f>
        <v>0</v>
      </c>
    </row>
    <row r="15" spans="2:28">
      <c r="C15" t="s">
        <v>304</v>
      </c>
      <c r="D15" t="s">
        <v>313</v>
      </c>
      <c r="F15">
        <v>1500</v>
      </c>
      <c r="H15" s="1">
        <v>3500</v>
      </c>
      <c r="I15" s="1">
        <f t="shared" si="9"/>
        <v>26500</v>
      </c>
      <c r="J15" s="133">
        <f t="shared" si="14"/>
        <v>4375</v>
      </c>
      <c r="K15" s="1">
        <f t="shared" si="10"/>
        <v>1225</v>
      </c>
      <c r="L15" s="133">
        <f t="shared" si="11"/>
        <v>32100</v>
      </c>
      <c r="M15" s="1">
        <f t="shared" si="12"/>
        <v>24500</v>
      </c>
      <c r="N15" s="134">
        <f t="shared" si="13"/>
        <v>-7600</v>
      </c>
      <c r="AB15">
        <f>Z15-AA15</f>
        <v>0</v>
      </c>
    </row>
    <row r="16" spans="2:28">
      <c r="C16" t="s">
        <v>289</v>
      </c>
      <c r="D16" t="s">
        <v>314</v>
      </c>
      <c r="F16" s="93">
        <v>0.05</v>
      </c>
      <c r="H16" s="1">
        <v>4000</v>
      </c>
      <c r="I16" s="1">
        <f t="shared" si="9"/>
        <v>26500</v>
      </c>
      <c r="J16" s="133">
        <f t="shared" si="14"/>
        <v>5000</v>
      </c>
      <c r="K16" s="1">
        <f t="shared" si="10"/>
        <v>1400</v>
      </c>
      <c r="L16" s="133">
        <f t="shared" si="11"/>
        <v>32900</v>
      </c>
      <c r="M16" s="1">
        <f t="shared" si="12"/>
        <v>28000</v>
      </c>
      <c r="N16" s="134">
        <f t="shared" si="13"/>
        <v>-4900</v>
      </c>
      <c r="AB16">
        <f t="shared" ref="AB16:AB24" si="15">Z16-AA16</f>
        <v>0</v>
      </c>
    </row>
    <row r="17" spans="3:28">
      <c r="C17" t="s">
        <v>315</v>
      </c>
      <c r="D17" t="s">
        <v>316</v>
      </c>
      <c r="E17" t="s">
        <v>317</v>
      </c>
      <c r="F17">
        <v>150000</v>
      </c>
      <c r="G17">
        <f>H17/30</f>
        <v>150</v>
      </c>
      <c r="H17" s="1">
        <v>4500</v>
      </c>
      <c r="I17" s="1">
        <f t="shared" si="9"/>
        <v>26500</v>
      </c>
      <c r="J17" s="133">
        <f t="shared" si="14"/>
        <v>5625</v>
      </c>
      <c r="K17" s="1">
        <f t="shared" si="10"/>
        <v>1575</v>
      </c>
      <c r="L17" s="133">
        <f t="shared" si="11"/>
        <v>33700</v>
      </c>
      <c r="M17" s="1">
        <f t="shared" si="12"/>
        <v>31500</v>
      </c>
      <c r="N17" s="134">
        <f t="shared" si="13"/>
        <v>-2200</v>
      </c>
      <c r="AB17">
        <f t="shared" si="15"/>
        <v>0</v>
      </c>
    </row>
    <row r="18" spans="3:28">
      <c r="D18" t="s">
        <v>318</v>
      </c>
      <c r="E18" t="s">
        <v>319</v>
      </c>
      <c r="F18">
        <v>20</v>
      </c>
      <c r="H18" s="1">
        <v>5000</v>
      </c>
      <c r="I18" s="1">
        <f t="shared" si="9"/>
        <v>26500</v>
      </c>
      <c r="J18" s="133">
        <f t="shared" si="14"/>
        <v>6250</v>
      </c>
      <c r="K18" s="1">
        <f t="shared" si="10"/>
        <v>1750</v>
      </c>
      <c r="L18" s="133">
        <f t="shared" si="11"/>
        <v>34500</v>
      </c>
      <c r="M18" s="1">
        <f t="shared" si="12"/>
        <v>35000</v>
      </c>
      <c r="N18" s="134">
        <f t="shared" si="13"/>
        <v>500</v>
      </c>
      <c r="AB18">
        <f t="shared" si="15"/>
        <v>0</v>
      </c>
    </row>
    <row r="19" spans="3:28">
      <c r="D19" t="s">
        <v>320</v>
      </c>
      <c r="F19">
        <v>7</v>
      </c>
      <c r="H19" s="137">
        <v>5500</v>
      </c>
      <c r="I19" s="137">
        <f t="shared" si="9"/>
        <v>26500</v>
      </c>
      <c r="J19" s="138">
        <f t="shared" si="14"/>
        <v>6875</v>
      </c>
      <c r="K19" s="137">
        <f t="shared" si="10"/>
        <v>1925</v>
      </c>
      <c r="L19" s="138">
        <f t="shared" si="11"/>
        <v>35300</v>
      </c>
      <c r="M19" s="137">
        <f t="shared" si="12"/>
        <v>38500</v>
      </c>
      <c r="N19" s="139">
        <f t="shared" si="13"/>
        <v>3200</v>
      </c>
      <c r="AB19">
        <f t="shared" si="15"/>
        <v>0</v>
      </c>
    </row>
    <row r="20" spans="3:28">
      <c r="D20" t="s">
        <v>321</v>
      </c>
      <c r="H20" s="1">
        <v>6000</v>
      </c>
      <c r="I20" s="1">
        <f t="shared" si="9"/>
        <v>26500</v>
      </c>
      <c r="J20" s="133">
        <f t="shared" si="14"/>
        <v>7500</v>
      </c>
      <c r="K20" s="1">
        <f t="shared" si="10"/>
        <v>2100</v>
      </c>
      <c r="L20" s="133">
        <f t="shared" si="11"/>
        <v>36100</v>
      </c>
      <c r="M20" s="1">
        <f t="shared" si="12"/>
        <v>42000</v>
      </c>
      <c r="N20" s="134">
        <f t="shared" si="13"/>
        <v>5900</v>
      </c>
      <c r="AB20">
        <f t="shared" si="15"/>
        <v>0</v>
      </c>
    </row>
    <row r="21" spans="3:28">
      <c r="D21" t="s">
        <v>322</v>
      </c>
      <c r="J21" s="133"/>
      <c r="L21" s="133"/>
      <c r="N21" s="134"/>
      <c r="AB21">
        <f t="shared" si="15"/>
        <v>0</v>
      </c>
    </row>
    <row r="22" spans="3:28">
      <c r="AB22">
        <f t="shared" si="15"/>
        <v>0</v>
      </c>
    </row>
    <row r="23" spans="3:28">
      <c r="AB23">
        <f t="shared" si="15"/>
        <v>0</v>
      </c>
    </row>
    <row r="24" spans="3:28">
      <c r="AB24">
        <f t="shared" si="15"/>
        <v>0</v>
      </c>
    </row>
    <row r="25" spans="3:28">
      <c r="AB25">
        <v>26880</v>
      </c>
    </row>
    <row r="26" spans="3:28">
      <c r="AB26">
        <v>26880</v>
      </c>
    </row>
    <row r="27" spans="3:28">
      <c r="AB27">
        <v>26880</v>
      </c>
    </row>
    <row r="28" spans="3:28">
      <c r="AB28">
        <v>26880</v>
      </c>
    </row>
    <row r="29" spans="3:28">
      <c r="AB29">
        <v>26880</v>
      </c>
    </row>
    <row r="30" spans="3:28">
      <c r="AB30">
        <v>26880</v>
      </c>
    </row>
    <row r="31" spans="3:28">
      <c r="AB31">
        <v>26880</v>
      </c>
    </row>
    <row r="32" spans="3:28">
      <c r="AB32">
        <v>26880</v>
      </c>
    </row>
    <row r="33" spans="28:28">
      <c r="AB33">
        <v>26880</v>
      </c>
    </row>
    <row r="34" spans="28:28">
      <c r="AB34">
        <v>26880</v>
      </c>
    </row>
    <row r="35" spans="28:28">
      <c r="AB35">
        <v>26880</v>
      </c>
    </row>
    <row r="36" spans="28:28">
      <c r="AB36">
        <v>26880</v>
      </c>
    </row>
    <row r="37" spans="28:28">
      <c r="AB37">
        <v>26880</v>
      </c>
    </row>
    <row r="38" spans="28:28">
      <c r="AB38">
        <v>26880</v>
      </c>
    </row>
    <row r="39" spans="28:28">
      <c r="AB39">
        <v>26880</v>
      </c>
    </row>
    <row r="40" spans="28:28">
      <c r="AB40">
        <v>26880</v>
      </c>
    </row>
    <row r="41" spans="28:28">
      <c r="AB41">
        <v>26880</v>
      </c>
    </row>
    <row r="42" spans="28:28">
      <c r="AB42">
        <v>26880</v>
      </c>
    </row>
    <row r="43" spans="28:28">
      <c r="AB43">
        <v>26880</v>
      </c>
    </row>
    <row r="44" spans="28:28">
      <c r="AB44">
        <v>26880</v>
      </c>
    </row>
    <row r="45" spans="28:28">
      <c r="AB45">
        <v>26880</v>
      </c>
    </row>
    <row r="46" spans="28:28">
      <c r="AB46">
        <v>26880</v>
      </c>
    </row>
    <row r="47" spans="28:28">
      <c r="AB47">
        <v>26880</v>
      </c>
    </row>
    <row r="48" spans="28:28">
      <c r="AB48">
        <v>26880</v>
      </c>
    </row>
    <row r="49" spans="28:28">
      <c r="AB49">
        <v>26880</v>
      </c>
    </row>
    <row r="50" spans="28:28">
      <c r="AB50">
        <v>26880</v>
      </c>
    </row>
    <row r="51" spans="28:28">
      <c r="AB51">
        <v>26880</v>
      </c>
    </row>
    <row r="52" spans="28:28">
      <c r="AB52">
        <v>26880</v>
      </c>
    </row>
    <row r="53" spans="28:28">
      <c r="AB53">
        <v>26880</v>
      </c>
    </row>
    <row r="54" spans="28:28">
      <c r="AB54">
        <v>26880</v>
      </c>
    </row>
    <row r="55" spans="28:28">
      <c r="AB55">
        <v>26880</v>
      </c>
    </row>
    <row r="56" spans="28:28">
      <c r="AB56">
        <v>26880</v>
      </c>
    </row>
    <row r="57" spans="28:28">
      <c r="AB57">
        <v>26880</v>
      </c>
    </row>
    <row r="58" spans="28:28">
      <c r="AB58">
        <v>26880</v>
      </c>
    </row>
    <row r="59" spans="28:28">
      <c r="AB59">
        <v>26880</v>
      </c>
    </row>
    <row r="60" spans="28:28">
      <c r="AB60">
        <v>26880</v>
      </c>
    </row>
    <row r="61" spans="28:28">
      <c r="AB61">
        <v>26880</v>
      </c>
    </row>
    <row r="62" spans="28:28">
      <c r="AB62">
        <v>26880</v>
      </c>
    </row>
    <row r="63" spans="28:28">
      <c r="AB63">
        <v>26880</v>
      </c>
    </row>
    <row r="64" spans="28:28">
      <c r="AB64">
        <v>26880</v>
      </c>
    </row>
    <row r="65" spans="28:28">
      <c r="AB65">
        <v>26880</v>
      </c>
    </row>
    <row r="66" spans="28:28">
      <c r="AB66">
        <v>26880</v>
      </c>
    </row>
    <row r="67" spans="28:28">
      <c r="AB67">
        <v>26880</v>
      </c>
    </row>
    <row r="68" spans="28:28">
      <c r="AB68">
        <v>26880</v>
      </c>
    </row>
    <row r="69" spans="28:28">
      <c r="AB69">
        <v>26880</v>
      </c>
    </row>
    <row r="70" spans="28:28">
      <c r="AB70">
        <v>26880</v>
      </c>
    </row>
    <row r="71" spans="28:28">
      <c r="AB71">
        <v>26880</v>
      </c>
    </row>
    <row r="72" spans="28:28">
      <c r="AB72">
        <v>26880</v>
      </c>
    </row>
    <row r="73" spans="28:28">
      <c r="AB73">
        <v>26880</v>
      </c>
    </row>
    <row r="74" spans="28:28">
      <c r="AB74">
        <v>26880</v>
      </c>
    </row>
    <row r="75" spans="28:28">
      <c r="AB75">
        <v>26880</v>
      </c>
    </row>
    <row r="76" spans="28:28">
      <c r="AB76">
        <v>26880</v>
      </c>
    </row>
    <row r="77" spans="28:28">
      <c r="AB77">
        <v>26880</v>
      </c>
    </row>
    <row r="78" spans="28:28">
      <c r="AB78">
        <v>26880</v>
      </c>
    </row>
    <row r="79" spans="28:28">
      <c r="AB79">
        <v>26880</v>
      </c>
    </row>
    <row r="80" spans="28:28">
      <c r="AB80">
        <v>26880</v>
      </c>
    </row>
    <row r="81" spans="28:28">
      <c r="AB81">
        <v>26880</v>
      </c>
    </row>
    <row r="82" spans="28:28">
      <c r="AB82">
        <v>26880</v>
      </c>
    </row>
    <row r="83" spans="28:28">
      <c r="AB83">
        <v>26880</v>
      </c>
    </row>
    <row r="84" spans="28:28">
      <c r="AB84">
        <v>26880</v>
      </c>
    </row>
    <row r="85" spans="28:28">
      <c r="AB85">
        <v>26880</v>
      </c>
    </row>
    <row r="86" spans="28:28">
      <c r="AB86">
        <v>26880</v>
      </c>
    </row>
    <row r="87" spans="28:28">
      <c r="AB87">
        <v>26880</v>
      </c>
    </row>
    <row r="88" spans="28:28">
      <c r="AB88">
        <v>26880</v>
      </c>
    </row>
    <row r="89" spans="28:28">
      <c r="AB89">
        <v>26880</v>
      </c>
    </row>
    <row r="90" spans="28:28">
      <c r="AB90">
        <v>26880</v>
      </c>
    </row>
    <row r="91" spans="28:28">
      <c r="AB91">
        <v>26880</v>
      </c>
    </row>
    <row r="92" spans="28:28">
      <c r="AB92">
        <v>26880</v>
      </c>
    </row>
    <row r="93" spans="28:28">
      <c r="AB93">
        <v>26880</v>
      </c>
    </row>
    <row r="94" spans="28:28">
      <c r="AB94">
        <v>26880</v>
      </c>
    </row>
    <row r="95" spans="28:28">
      <c r="AB95">
        <v>26880</v>
      </c>
    </row>
    <row r="96" spans="28:28">
      <c r="AB96">
        <v>26880</v>
      </c>
    </row>
    <row r="97" spans="28:28">
      <c r="AB97">
        <v>26880</v>
      </c>
    </row>
    <row r="98" spans="28:28">
      <c r="AB98">
        <v>26880</v>
      </c>
    </row>
    <row r="99" spans="28:28">
      <c r="AB99">
        <v>26880</v>
      </c>
    </row>
    <row r="100" spans="28:28">
      <c r="AB100">
        <v>26880</v>
      </c>
    </row>
    <row r="101" spans="28:28">
      <c r="AB101">
        <v>26880</v>
      </c>
    </row>
    <row r="102" spans="28:28">
      <c r="AB102">
        <v>26880</v>
      </c>
    </row>
    <row r="103" spans="28:28">
      <c r="AB103">
        <v>26880</v>
      </c>
    </row>
    <row r="104" spans="28:28">
      <c r="AB104">
        <v>26880</v>
      </c>
    </row>
    <row r="105" spans="28:28">
      <c r="AB105">
        <v>26880</v>
      </c>
    </row>
    <row r="106" spans="28:28">
      <c r="AB106">
        <v>26880</v>
      </c>
    </row>
    <row r="107" spans="28:28">
      <c r="AB107">
        <v>26880</v>
      </c>
    </row>
    <row r="108" spans="28:28">
      <c r="AB108">
        <v>26880</v>
      </c>
    </row>
    <row r="109" spans="28:28">
      <c r="AB109">
        <v>26880</v>
      </c>
    </row>
    <row r="110" spans="28:28">
      <c r="AB110">
        <v>26880</v>
      </c>
    </row>
    <row r="111" spans="28:28">
      <c r="AB111">
        <v>26880</v>
      </c>
    </row>
    <row r="112" spans="28:28">
      <c r="AB112">
        <v>26880</v>
      </c>
    </row>
    <row r="113" spans="28:28">
      <c r="AB113">
        <v>26880</v>
      </c>
    </row>
    <row r="114" spans="28:28">
      <c r="AB114">
        <v>26880</v>
      </c>
    </row>
    <row r="115" spans="28:28">
      <c r="AB115">
        <v>26880</v>
      </c>
    </row>
    <row r="116" spans="28:28">
      <c r="AB116">
        <v>26880</v>
      </c>
    </row>
    <row r="117" spans="28:28">
      <c r="AB117">
        <v>26880</v>
      </c>
    </row>
    <row r="118" spans="28:28">
      <c r="AB118">
        <v>26880</v>
      </c>
    </row>
    <row r="119" spans="28:28">
      <c r="AB119">
        <v>26880</v>
      </c>
    </row>
    <row r="120" spans="28:28">
      <c r="AB120">
        <v>26880</v>
      </c>
    </row>
    <row r="121" spans="28:28">
      <c r="AB121">
        <v>26880</v>
      </c>
    </row>
    <row r="122" spans="28:28">
      <c r="AB122">
        <v>26880</v>
      </c>
    </row>
    <row r="123" spans="28:28">
      <c r="AB123">
        <v>26880</v>
      </c>
    </row>
    <row r="124" spans="28:28">
      <c r="AB124">
        <v>26880</v>
      </c>
    </row>
    <row r="125" spans="28:28">
      <c r="AB125">
        <v>26880</v>
      </c>
    </row>
    <row r="126" spans="28:28">
      <c r="AB126">
        <v>26880</v>
      </c>
    </row>
    <row r="127" spans="28:28">
      <c r="AB127">
        <v>26880</v>
      </c>
    </row>
    <row r="128" spans="28:28">
      <c r="AB128">
        <v>26880</v>
      </c>
    </row>
    <row r="129" spans="28:28">
      <c r="AB129">
        <v>26880</v>
      </c>
    </row>
    <row r="130" spans="28:28">
      <c r="AB130">
        <v>26880</v>
      </c>
    </row>
    <row r="131" spans="28:28">
      <c r="AB131">
        <v>26880</v>
      </c>
    </row>
    <row r="132" spans="28:28">
      <c r="AB132">
        <v>26880</v>
      </c>
    </row>
    <row r="133" spans="28:28">
      <c r="AB133">
        <v>26880</v>
      </c>
    </row>
    <row r="134" spans="28:28">
      <c r="AB134">
        <v>26880</v>
      </c>
    </row>
    <row r="135" spans="28:28">
      <c r="AB135">
        <v>26880</v>
      </c>
    </row>
    <row r="136" spans="28:28">
      <c r="AB136">
        <v>26880</v>
      </c>
    </row>
    <row r="137" spans="28:28">
      <c r="AB137">
        <v>26880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H31"/>
  <sheetViews>
    <sheetView workbookViewId="0">
      <selection activeCell="Q39" sqref="Q39"/>
    </sheetView>
  </sheetViews>
  <sheetFormatPr baseColWidth="10" defaultColWidth="8.83203125" defaultRowHeight="13"/>
  <cols>
    <col min="4" max="4" width="20.33203125" bestFit="1" customWidth="1"/>
    <col min="5" max="5" width="12.1640625" customWidth="1"/>
    <col min="6" max="6" width="20.83203125" bestFit="1" customWidth="1"/>
    <col min="7" max="7" width="10.1640625" customWidth="1"/>
  </cols>
  <sheetData>
    <row r="5" spans="4:7" ht="15">
      <c r="D5" s="127" t="s">
        <v>17</v>
      </c>
      <c r="E5" s="125">
        <v>2001</v>
      </c>
      <c r="F5" s="127" t="s">
        <v>18</v>
      </c>
      <c r="G5" s="125">
        <v>2001</v>
      </c>
    </row>
    <row r="6" spans="4:7">
      <c r="D6" s="46" t="s">
        <v>204</v>
      </c>
      <c r="E6" s="126">
        <v>10200</v>
      </c>
      <c r="F6" s="46" t="s">
        <v>205</v>
      </c>
      <c r="G6" s="126">
        <v>1100</v>
      </c>
    </row>
    <row r="7" spans="4:7">
      <c r="D7" s="46" t="s">
        <v>237</v>
      </c>
      <c r="E7" s="126">
        <v>5000</v>
      </c>
      <c r="F7" s="46" t="s">
        <v>225</v>
      </c>
      <c r="G7" s="126">
        <v>5000</v>
      </c>
    </row>
    <row r="8" spans="4:7">
      <c r="D8" s="46" t="s">
        <v>238</v>
      </c>
      <c r="E8" s="126">
        <v>3300</v>
      </c>
      <c r="F8" s="46"/>
      <c r="G8" s="126"/>
    </row>
    <row r="9" spans="4:7">
      <c r="D9" s="46"/>
      <c r="E9" s="126"/>
      <c r="F9" s="46"/>
      <c r="G9" s="126"/>
    </row>
    <row r="10" spans="4:7" ht="15">
      <c r="D10" s="127" t="s">
        <v>255</v>
      </c>
      <c r="E10" s="126"/>
      <c r="F10" s="127" t="s">
        <v>256</v>
      </c>
      <c r="G10" s="126"/>
    </row>
    <row r="11" spans="4:7">
      <c r="D11" s="46" t="s">
        <v>257</v>
      </c>
      <c r="E11" s="126">
        <v>2000</v>
      </c>
      <c r="F11" s="46" t="s">
        <v>258</v>
      </c>
      <c r="G11" s="126">
        <v>15000</v>
      </c>
    </row>
    <row r="12" spans="4:7">
      <c r="D12" s="46" t="s">
        <v>236</v>
      </c>
      <c r="E12" s="126">
        <v>600</v>
      </c>
      <c r="F12" s="46" t="s">
        <v>259</v>
      </c>
      <c r="G12" s="126">
        <v>0</v>
      </c>
    </row>
    <row r="13" spans="4:7" ht="15">
      <c r="D13" s="127" t="s">
        <v>260</v>
      </c>
      <c r="E13" s="128">
        <f>SUM(E6:E12)</f>
        <v>21100</v>
      </c>
      <c r="F13" s="46"/>
      <c r="G13" s="128">
        <f>SUM(G6:G12)</f>
        <v>21100</v>
      </c>
    </row>
    <row r="14" spans="4:7">
      <c r="E14" s="88"/>
    </row>
    <row r="20" spans="7:8">
      <c r="G20" s="88"/>
      <c r="H20" s="88"/>
    </row>
    <row r="21" spans="7:8">
      <c r="G21" s="88"/>
      <c r="H21" s="88"/>
    </row>
    <row r="22" spans="7:8">
      <c r="G22" s="88"/>
      <c r="H22" s="88"/>
    </row>
    <row r="23" spans="7:8">
      <c r="G23" s="88"/>
      <c r="H23" s="88"/>
    </row>
    <row r="24" spans="7:8">
      <c r="G24" s="88"/>
      <c r="H24" s="88"/>
    </row>
    <row r="25" spans="7:8">
      <c r="G25" s="88"/>
      <c r="H25" s="88"/>
    </row>
    <row r="26" spans="7:8">
      <c r="G26" s="88"/>
      <c r="H26" s="88"/>
    </row>
    <row r="27" spans="7:8">
      <c r="G27" s="88"/>
      <c r="H27" s="88"/>
    </row>
    <row r="28" spans="7:8">
      <c r="G28" s="88"/>
      <c r="H28" s="88"/>
    </row>
    <row r="29" spans="7:8">
      <c r="G29" s="88"/>
      <c r="H29" s="88"/>
    </row>
    <row r="30" spans="7:8">
      <c r="G30" s="88"/>
      <c r="H30" s="88"/>
    </row>
    <row r="31" spans="7:8">
      <c r="G31" s="88"/>
      <c r="H31" s="8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6"/>
  <sheetViews>
    <sheetView topLeftCell="A2" workbookViewId="0">
      <selection activeCell="U43" sqref="U43"/>
    </sheetView>
  </sheetViews>
  <sheetFormatPr baseColWidth="10" defaultColWidth="8.83203125" defaultRowHeight="13"/>
  <sheetData>
    <row r="36" spans="1:1">
      <c r="A36" s="8" t="s">
        <v>56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27"/>
  <sheetViews>
    <sheetView tabSelected="1" topLeftCell="O1" zoomScale="110" zoomScaleNormal="110" workbookViewId="0">
      <selection activeCell="Z12" sqref="Z12"/>
    </sheetView>
  </sheetViews>
  <sheetFormatPr baseColWidth="10" defaultColWidth="9.1640625" defaultRowHeight="16"/>
  <cols>
    <col min="1" max="1" width="5" style="4" customWidth="1"/>
    <col min="2" max="2" width="36.1640625" style="4" customWidth="1"/>
    <col min="3" max="3" width="6.6640625" style="4" bestFit="1" customWidth="1"/>
    <col min="4" max="4" width="8.83203125" style="4" bestFit="1" customWidth="1"/>
    <col min="5" max="5" width="2.33203125" style="4" customWidth="1"/>
    <col min="6" max="6" width="1.5" style="4" customWidth="1"/>
    <col min="7" max="7" width="24.33203125" style="4" bestFit="1" customWidth="1"/>
    <col min="8" max="8" width="6" style="5" bestFit="1" customWidth="1"/>
    <col min="9" max="9" width="20.6640625" style="4" bestFit="1" customWidth="1"/>
    <col min="10" max="10" width="8.83203125" style="4" bestFit="1" customWidth="1"/>
    <col min="11" max="12" width="3.5" style="4" customWidth="1"/>
    <col min="13" max="17" width="9.1640625" style="4"/>
    <col min="18" max="18" width="15" style="4" customWidth="1"/>
    <col min="19" max="19" width="9.1640625" style="53"/>
    <col min="20" max="20" width="9.1640625" style="4"/>
    <col min="21" max="21" width="55.83203125" style="4" customWidth="1"/>
    <col min="22" max="16384" width="9.1640625" style="4"/>
  </cols>
  <sheetData>
    <row r="1" spans="2:31">
      <c r="U1" s="38" t="s">
        <v>70</v>
      </c>
    </row>
    <row r="2" spans="2:31" ht="17" thickBot="1">
      <c r="M2" s="40" t="s">
        <v>67</v>
      </c>
      <c r="N2" s="39"/>
      <c r="O2" s="39"/>
      <c r="P2" s="39"/>
      <c r="Q2" s="39"/>
      <c r="R2" s="39"/>
      <c r="S2" s="54"/>
      <c r="T2" s="39"/>
      <c r="U2" s="149"/>
    </row>
    <row r="3" spans="2:31" ht="67" customHeight="1" thickBot="1">
      <c r="L3" s="18"/>
      <c r="M3" s="140" t="s">
        <v>69</v>
      </c>
      <c r="N3" s="39"/>
      <c r="O3" s="39"/>
      <c r="P3" s="39"/>
      <c r="Q3" s="39"/>
      <c r="R3" s="39"/>
      <c r="S3" s="54">
        <f>H11/C12*365</f>
        <v>175.2</v>
      </c>
      <c r="T3" s="143"/>
      <c r="U3" s="150" t="s">
        <v>97</v>
      </c>
      <c r="V3" s="151"/>
      <c r="W3" s="151"/>
      <c r="X3" s="151"/>
      <c r="Y3" s="152"/>
    </row>
    <row r="4" spans="2:31" ht="84" customHeight="1" thickBot="1">
      <c r="G4" s="8" t="s">
        <v>57</v>
      </c>
      <c r="L4" s="18"/>
      <c r="M4" s="142" t="s">
        <v>68</v>
      </c>
      <c r="N4" s="39"/>
      <c r="O4" s="39"/>
      <c r="P4" s="141"/>
      <c r="Q4" s="39"/>
      <c r="R4" s="39"/>
      <c r="S4" s="54">
        <f>H10/C11*365</f>
        <v>63.478260869565219</v>
      </c>
      <c r="T4" s="143"/>
      <c r="U4" s="144" t="s">
        <v>98</v>
      </c>
      <c r="V4" s="145"/>
      <c r="W4" s="145"/>
      <c r="X4" s="145"/>
      <c r="Y4" s="145"/>
      <c r="Z4" s="145"/>
      <c r="AA4" s="145"/>
      <c r="AB4" s="145"/>
      <c r="AC4" s="145"/>
      <c r="AD4" s="145"/>
      <c r="AE4" s="146"/>
    </row>
    <row r="5" spans="2:31" ht="72" customHeight="1" thickBot="1">
      <c r="D5" s="37">
        <v>1000</v>
      </c>
      <c r="J5" s="37">
        <v>1000</v>
      </c>
      <c r="M5" s="142" t="s">
        <v>64</v>
      </c>
      <c r="N5" s="39"/>
      <c r="O5" s="39"/>
      <c r="P5" s="39"/>
      <c r="Q5" s="39"/>
      <c r="R5" s="39"/>
      <c r="S5" s="54">
        <f>J8/C11*365</f>
        <v>26.44927536231884</v>
      </c>
      <c r="T5" s="39"/>
      <c r="U5" s="147" t="s">
        <v>99</v>
      </c>
      <c r="V5" s="148"/>
      <c r="W5" s="148"/>
      <c r="X5" s="148"/>
      <c r="Y5" s="148"/>
      <c r="Z5" s="148"/>
      <c r="AA5" s="148"/>
      <c r="AB5" s="148"/>
    </row>
    <row r="6" spans="2:31" ht="23" thickBot="1">
      <c r="B6" s="56" t="s">
        <v>39</v>
      </c>
      <c r="C6" s="57"/>
      <c r="D6" s="58"/>
      <c r="G6" s="26" t="s">
        <v>17</v>
      </c>
      <c r="H6" s="26"/>
      <c r="I6" s="26" t="s">
        <v>18</v>
      </c>
      <c r="J6" s="27"/>
      <c r="M6" s="40" t="s">
        <v>60</v>
      </c>
      <c r="N6" s="39"/>
      <c r="O6" s="39"/>
      <c r="P6" s="39"/>
      <c r="Q6" s="39"/>
      <c r="R6" s="39"/>
      <c r="S6" s="54"/>
      <c r="T6" s="39"/>
    </row>
    <row r="7" spans="2:31">
      <c r="B7" s="28"/>
      <c r="C7" s="29" t="s">
        <v>0</v>
      </c>
      <c r="D7" s="30" t="s">
        <v>15</v>
      </c>
      <c r="G7" s="9" t="s">
        <v>19</v>
      </c>
      <c r="H7" s="17">
        <f>SUM(H8:H11)</f>
        <v>2600</v>
      </c>
      <c r="I7" s="9" t="s">
        <v>19</v>
      </c>
      <c r="J7" s="21">
        <f>SUM(J8:J11)</f>
        <v>1500</v>
      </c>
      <c r="M7" s="41" t="s">
        <v>42</v>
      </c>
      <c r="N7" s="39"/>
      <c r="O7" s="39"/>
      <c r="P7" s="39"/>
      <c r="Q7" s="39"/>
      <c r="R7" s="39"/>
      <c r="S7" s="54">
        <f>H7/J7</f>
        <v>1.7333333333333334</v>
      </c>
      <c r="T7" s="39"/>
      <c r="U7" s="39"/>
    </row>
    <row r="8" spans="2:31">
      <c r="B8" s="31" t="s">
        <v>2</v>
      </c>
      <c r="C8" s="32">
        <v>8400</v>
      </c>
      <c r="D8" s="33">
        <v>100</v>
      </c>
      <c r="G8" s="10" t="s">
        <v>22</v>
      </c>
      <c r="H8" s="5">
        <v>80</v>
      </c>
      <c r="I8" s="10" t="s">
        <v>31</v>
      </c>
      <c r="J8" s="19">
        <v>500</v>
      </c>
      <c r="M8" s="41" t="s">
        <v>43</v>
      </c>
      <c r="N8" s="39"/>
      <c r="O8" s="39"/>
      <c r="P8" s="39"/>
      <c r="Q8" s="39"/>
      <c r="R8" s="39"/>
      <c r="S8" s="54"/>
      <c r="T8" s="39"/>
      <c r="U8" s="39"/>
    </row>
    <row r="9" spans="2:31" ht="28">
      <c r="B9" s="31" t="s">
        <v>3</v>
      </c>
      <c r="C9" s="29">
        <v>500</v>
      </c>
      <c r="D9" s="33">
        <f>C9/$C$8*100</f>
        <v>5.9523809523809517</v>
      </c>
      <c r="G9" s="10" t="s">
        <v>23</v>
      </c>
      <c r="H9" s="5">
        <v>120</v>
      </c>
      <c r="I9" s="10" t="s">
        <v>32</v>
      </c>
      <c r="J9" s="19">
        <v>300</v>
      </c>
      <c r="M9" s="41" t="s">
        <v>58</v>
      </c>
      <c r="N9" s="39"/>
      <c r="O9" s="39"/>
      <c r="P9" s="39"/>
      <c r="Q9" s="39"/>
      <c r="R9" s="39"/>
      <c r="S9" s="54"/>
      <c r="T9" s="39"/>
      <c r="U9" s="39"/>
    </row>
    <row r="10" spans="2:31">
      <c r="B10" s="31" t="s">
        <v>4</v>
      </c>
      <c r="C10" s="29">
        <v>1000</v>
      </c>
      <c r="D10" s="33">
        <f t="shared" ref="D10:D20" si="0">C10/$C$8*100</f>
        <v>11.904761904761903</v>
      </c>
      <c r="G10" s="10" t="s">
        <v>24</v>
      </c>
      <c r="H10" s="5">
        <v>1200</v>
      </c>
      <c r="I10" s="10" t="s">
        <v>33</v>
      </c>
      <c r="J10" s="19">
        <v>200</v>
      </c>
      <c r="M10" s="41" t="s">
        <v>44</v>
      </c>
      <c r="N10" s="39"/>
      <c r="O10" s="39"/>
      <c r="P10" s="39"/>
      <c r="Q10" s="39"/>
      <c r="R10" s="39"/>
      <c r="S10" s="54"/>
      <c r="T10" s="39"/>
      <c r="U10" s="39"/>
    </row>
    <row r="11" spans="2:31">
      <c r="B11" s="31" t="s">
        <v>5</v>
      </c>
      <c r="C11" s="32">
        <f>C8-C9-C10</f>
        <v>6900</v>
      </c>
      <c r="D11" s="33">
        <f t="shared" si="0"/>
        <v>82.142857142857139</v>
      </c>
      <c r="G11" s="10" t="s">
        <v>25</v>
      </c>
      <c r="H11" s="2">
        <v>1200</v>
      </c>
      <c r="I11" s="10" t="s">
        <v>34</v>
      </c>
      <c r="J11" s="20">
        <v>500</v>
      </c>
      <c r="M11" s="40" t="s">
        <v>61</v>
      </c>
      <c r="N11" s="39"/>
      <c r="O11" s="39"/>
      <c r="P11" s="39"/>
      <c r="Q11" s="39"/>
      <c r="R11" s="39"/>
      <c r="S11" s="54"/>
      <c r="T11" s="39"/>
      <c r="U11" s="39"/>
    </row>
    <row r="12" spans="2:31" ht="16.5" customHeight="1">
      <c r="B12" s="31" t="s">
        <v>6</v>
      </c>
      <c r="C12" s="32">
        <v>2500</v>
      </c>
      <c r="D12" s="33">
        <f t="shared" si="0"/>
        <v>29.761904761904763</v>
      </c>
      <c r="E12" s="8" t="s">
        <v>16</v>
      </c>
      <c r="G12" s="11"/>
      <c r="I12" s="11"/>
      <c r="J12" s="19"/>
      <c r="M12" s="41" t="s">
        <v>45</v>
      </c>
      <c r="N12" s="39"/>
      <c r="O12" s="39"/>
      <c r="P12" s="39"/>
      <c r="Q12" s="39"/>
      <c r="R12" s="39"/>
      <c r="S12" s="54">
        <f>C12/H11</f>
        <v>2.0833333333333335</v>
      </c>
      <c r="T12" s="39"/>
      <c r="U12" s="39"/>
    </row>
    <row r="13" spans="2:31">
      <c r="B13" s="31" t="s">
        <v>7</v>
      </c>
      <c r="C13" s="32">
        <f>C11-C12</f>
        <v>4400</v>
      </c>
      <c r="D13" s="33">
        <f t="shared" si="0"/>
        <v>52.380952380952387</v>
      </c>
      <c r="G13" s="9"/>
      <c r="H13" s="15"/>
      <c r="I13" s="9"/>
      <c r="J13" s="19"/>
      <c r="M13" s="41" t="s">
        <v>46</v>
      </c>
      <c r="N13" s="39"/>
      <c r="O13" s="39"/>
      <c r="P13" s="39"/>
      <c r="Q13" s="39"/>
      <c r="R13" s="39"/>
      <c r="S13" s="54"/>
      <c r="T13" s="39"/>
      <c r="U13" s="39"/>
    </row>
    <row r="14" spans="2:31">
      <c r="B14" s="31" t="s">
        <v>8</v>
      </c>
      <c r="C14" s="32">
        <f>SUM(C15:C17)</f>
        <v>1100</v>
      </c>
      <c r="D14" s="33">
        <f t="shared" si="0"/>
        <v>13.095238095238097</v>
      </c>
      <c r="G14" s="9" t="s">
        <v>20</v>
      </c>
      <c r="H14" s="15">
        <f>H15+H18</f>
        <v>3300</v>
      </c>
      <c r="I14" s="9" t="s">
        <v>21</v>
      </c>
      <c r="J14" s="19">
        <f>H20-J7</f>
        <v>4400</v>
      </c>
      <c r="M14" s="41" t="s">
        <v>47</v>
      </c>
      <c r="N14" s="39"/>
      <c r="O14" s="39"/>
      <c r="P14" s="39"/>
      <c r="Q14" s="39"/>
      <c r="R14" s="39"/>
      <c r="S14" s="54"/>
      <c r="T14" s="39"/>
      <c r="U14" s="39"/>
    </row>
    <row r="15" spans="2:31">
      <c r="B15" s="34" t="s">
        <v>9</v>
      </c>
      <c r="C15" s="32">
        <v>200</v>
      </c>
      <c r="D15" s="33">
        <f t="shared" si="0"/>
        <v>2.3809523809523809</v>
      </c>
      <c r="E15" s="8" t="s">
        <v>16</v>
      </c>
      <c r="G15" s="10" t="s">
        <v>26</v>
      </c>
      <c r="H15" s="5">
        <f>SUM(H16:H17)</f>
        <v>2800</v>
      </c>
      <c r="I15" s="14"/>
      <c r="J15" s="19"/>
      <c r="M15" s="41" t="s">
        <v>48</v>
      </c>
      <c r="N15" s="39"/>
      <c r="O15" s="39"/>
      <c r="P15" s="39"/>
      <c r="Q15" s="39"/>
      <c r="R15" s="39"/>
      <c r="S15" s="54"/>
      <c r="T15" s="39"/>
      <c r="U15" s="39"/>
    </row>
    <row r="16" spans="2:31" ht="15" customHeight="1">
      <c r="B16" s="34" t="s">
        <v>10</v>
      </c>
      <c r="C16" s="29">
        <v>400</v>
      </c>
      <c r="D16" s="33">
        <f t="shared" si="0"/>
        <v>4.7619047619047619</v>
      </c>
      <c r="E16" s="8" t="s">
        <v>16</v>
      </c>
      <c r="G16" s="12" t="s">
        <v>27</v>
      </c>
      <c r="H16" s="5">
        <v>3000</v>
      </c>
      <c r="I16" s="10" t="s">
        <v>35</v>
      </c>
      <c r="J16" s="19">
        <v>1890</v>
      </c>
      <c r="M16" s="40" t="s">
        <v>62</v>
      </c>
      <c r="N16" s="39"/>
      <c r="O16" s="39"/>
      <c r="P16" s="39"/>
      <c r="Q16" s="39"/>
      <c r="R16" s="39"/>
      <c r="S16" s="54"/>
      <c r="T16" s="39"/>
      <c r="U16" s="39"/>
    </row>
    <row r="17" spans="2:21" ht="15" customHeight="1">
      <c r="B17" s="34" t="s">
        <v>11</v>
      </c>
      <c r="C17" s="29">
        <v>500</v>
      </c>
      <c r="D17" s="33">
        <f t="shared" si="0"/>
        <v>5.9523809523809517</v>
      </c>
      <c r="G17" s="12" t="s">
        <v>28</v>
      </c>
      <c r="H17" s="5">
        <f>-200</f>
        <v>-200</v>
      </c>
      <c r="I17" s="10" t="s">
        <v>36</v>
      </c>
      <c r="J17" s="19">
        <v>200</v>
      </c>
      <c r="M17" s="41" t="s">
        <v>49</v>
      </c>
      <c r="N17" s="39"/>
      <c r="O17" s="39"/>
      <c r="P17" s="39"/>
      <c r="Q17" s="39"/>
      <c r="R17" s="39"/>
      <c r="S17" s="55">
        <f>C13/C11</f>
        <v>0.6376811594202898</v>
      </c>
      <c r="T17" s="39"/>
      <c r="U17" s="39"/>
    </row>
    <row r="18" spans="2:21">
      <c r="B18" s="31" t="s">
        <v>12</v>
      </c>
      <c r="C18" s="32">
        <f>C13-C14</f>
        <v>3300</v>
      </c>
      <c r="D18" s="33">
        <f t="shared" si="0"/>
        <v>39.285714285714285</v>
      </c>
      <c r="G18" s="10" t="s">
        <v>29</v>
      </c>
      <c r="H18" s="16">
        <v>500</v>
      </c>
      <c r="I18" s="10" t="s">
        <v>37</v>
      </c>
      <c r="J18" s="19">
        <f>C20</f>
        <v>2310</v>
      </c>
      <c r="K18" s="22"/>
      <c r="M18" s="41" t="s">
        <v>50</v>
      </c>
      <c r="N18" s="39"/>
      <c r="O18" s="39"/>
      <c r="P18" s="39"/>
      <c r="Q18" s="39"/>
      <c r="R18" s="39"/>
      <c r="S18" s="54"/>
      <c r="T18" s="39"/>
      <c r="U18" s="39"/>
    </row>
    <row r="19" spans="2:21">
      <c r="B19" s="31" t="s">
        <v>13</v>
      </c>
      <c r="C19" s="29">
        <f>0.3*C18</f>
        <v>990</v>
      </c>
      <c r="D19" s="33">
        <f t="shared" si="0"/>
        <v>11.785714285714285</v>
      </c>
      <c r="G19" s="13"/>
      <c r="I19" s="11"/>
      <c r="J19" s="19"/>
      <c r="M19" s="41" t="s">
        <v>51</v>
      </c>
      <c r="N19" s="39"/>
      <c r="O19" s="39"/>
      <c r="P19" s="39"/>
      <c r="Q19" s="39"/>
      <c r="R19" s="39"/>
      <c r="S19" s="54"/>
      <c r="T19" s="39"/>
      <c r="U19" s="39"/>
    </row>
    <row r="20" spans="2:21" ht="25.5" customHeight="1" thickBot="1">
      <c r="B20" s="35" t="s">
        <v>14</v>
      </c>
      <c r="C20" s="7">
        <f>C18-C19</f>
        <v>2310</v>
      </c>
      <c r="D20" s="36">
        <f t="shared" si="0"/>
        <v>27.500000000000004</v>
      </c>
      <c r="G20" s="23" t="s">
        <v>30</v>
      </c>
      <c r="H20" s="25">
        <f>H7+H14</f>
        <v>5900</v>
      </c>
      <c r="I20" s="23" t="s">
        <v>38</v>
      </c>
      <c r="J20" s="24">
        <f>J7+J14</f>
        <v>5900</v>
      </c>
      <c r="M20" s="41" t="s">
        <v>52</v>
      </c>
      <c r="N20" s="39"/>
      <c r="O20" s="39"/>
      <c r="P20" s="39"/>
      <c r="Q20" s="39"/>
      <c r="R20" s="39"/>
      <c r="S20" s="54"/>
      <c r="T20" s="39"/>
      <c r="U20" s="39"/>
    </row>
    <row r="21" spans="2:21" ht="20.25" customHeight="1">
      <c r="B21" s="8"/>
      <c r="M21" s="40" t="s">
        <v>63</v>
      </c>
      <c r="N21" s="39"/>
      <c r="O21" s="39"/>
      <c r="P21" s="39"/>
      <c r="Q21" s="39"/>
      <c r="R21" s="39"/>
      <c r="S21" s="54"/>
      <c r="T21" s="39"/>
      <c r="U21" s="39"/>
    </row>
    <row r="22" spans="2:21">
      <c r="B22" s="42" t="s">
        <v>71</v>
      </c>
      <c r="C22" s="6"/>
      <c r="M22" s="41" t="s">
        <v>53</v>
      </c>
      <c r="N22" s="39"/>
      <c r="O22" s="39"/>
      <c r="P22" s="39"/>
      <c r="Q22" s="39"/>
      <c r="R22" s="39"/>
      <c r="S22" s="54"/>
      <c r="T22" s="39"/>
      <c r="U22" s="39"/>
    </row>
    <row r="23" spans="2:21">
      <c r="I23" s="8" t="s">
        <v>40</v>
      </c>
      <c r="J23" s="6">
        <f>J18/H14</f>
        <v>0.7</v>
      </c>
      <c r="M23" s="41" t="s">
        <v>54</v>
      </c>
      <c r="N23" s="39"/>
      <c r="O23" s="39"/>
      <c r="P23" s="39"/>
      <c r="Q23" s="39"/>
      <c r="R23" s="39"/>
      <c r="S23" s="55">
        <f>C20/J14</f>
        <v>0.52500000000000002</v>
      </c>
      <c r="T23" s="39"/>
      <c r="U23" s="39"/>
    </row>
    <row r="24" spans="2:21">
      <c r="I24" s="8" t="s">
        <v>41</v>
      </c>
      <c r="J24" s="6">
        <f>J18/J14</f>
        <v>0.52500000000000002</v>
      </c>
      <c r="M24" s="41" t="s">
        <v>55</v>
      </c>
      <c r="N24" s="39"/>
      <c r="O24" s="39"/>
      <c r="P24" s="39"/>
      <c r="Q24" s="39"/>
      <c r="R24" s="39"/>
      <c r="S24" s="54"/>
      <c r="T24" s="39"/>
      <c r="U24" s="39"/>
    </row>
    <row r="25" spans="2:21">
      <c r="M25" s="41" t="s">
        <v>65</v>
      </c>
      <c r="N25" s="39"/>
      <c r="O25" s="39"/>
      <c r="P25" s="39"/>
      <c r="Q25" s="39"/>
      <c r="R25" s="39"/>
      <c r="S25" s="54"/>
      <c r="T25" s="39"/>
      <c r="U25" s="39"/>
    </row>
    <row r="26" spans="2:21">
      <c r="M26" s="41" t="s">
        <v>66</v>
      </c>
      <c r="N26" s="39"/>
      <c r="O26" s="39"/>
      <c r="P26" s="39"/>
      <c r="Q26" s="39"/>
      <c r="R26" s="39"/>
      <c r="S26" s="54"/>
      <c r="T26" s="39"/>
      <c r="U26" s="39"/>
    </row>
    <row r="27" spans="2:21">
      <c r="L27" s="8" t="s">
        <v>59</v>
      </c>
      <c r="U27" s="39"/>
    </row>
  </sheetData>
  <mergeCells count="4">
    <mergeCell ref="B6:D6"/>
    <mergeCell ref="U4:AE4"/>
    <mergeCell ref="U3:Y3"/>
    <mergeCell ref="U5:AB5"/>
  </mergeCells>
  <phoneticPr fontId="2" type="noConversion"/>
  <pageMargins left="0.78740157499999996" right="0.78740157499999996" top="0.984251969" bottom="0.984251969" header="0.49212598499999999" footer="0.49212598499999999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J35" sqref="J35"/>
    </sheetView>
  </sheetViews>
  <sheetFormatPr baseColWidth="10" defaultRowHeight="13"/>
  <cols>
    <col min="5" max="5" width="25.33203125" customWidth="1"/>
  </cols>
  <sheetData>
    <row r="1" spans="1:6">
      <c r="A1" t="s">
        <v>72</v>
      </c>
    </row>
    <row r="2" spans="1:6" ht="14" thickBot="1"/>
    <row r="3" spans="1:6" ht="16">
      <c r="B3" s="43"/>
      <c r="C3" s="44"/>
      <c r="D3" s="59" t="s">
        <v>73</v>
      </c>
      <c r="E3" s="60"/>
    </row>
    <row r="4" spans="1:6">
      <c r="B4" s="61" t="s">
        <v>74</v>
      </c>
      <c r="C4" s="45" t="s">
        <v>75</v>
      </c>
      <c r="D4" s="46" t="s">
        <v>76</v>
      </c>
      <c r="E4" s="47"/>
    </row>
    <row r="5" spans="1:6">
      <c r="B5" s="61"/>
      <c r="C5" s="45" t="s">
        <v>77</v>
      </c>
      <c r="D5" s="46" t="s">
        <v>78</v>
      </c>
      <c r="E5" s="47"/>
      <c r="F5" t="s">
        <v>79</v>
      </c>
    </row>
    <row r="6" spans="1:6">
      <c r="B6" s="61"/>
      <c r="C6" s="48" t="s">
        <v>80</v>
      </c>
      <c r="D6" s="46" t="s">
        <v>81</v>
      </c>
      <c r="E6" s="47"/>
      <c r="F6" t="s">
        <v>82</v>
      </c>
    </row>
    <row r="7" spans="1:6">
      <c r="B7" s="61"/>
      <c r="C7" s="48" t="s">
        <v>83</v>
      </c>
      <c r="D7" s="46" t="s">
        <v>84</v>
      </c>
      <c r="E7" s="47"/>
      <c r="F7" t="s">
        <v>85</v>
      </c>
    </row>
    <row r="8" spans="1:6">
      <c r="B8" s="61"/>
      <c r="C8" s="48" t="s">
        <v>86</v>
      </c>
      <c r="D8" s="46" t="s">
        <v>87</v>
      </c>
      <c r="E8" s="47"/>
    </row>
    <row r="9" spans="1:6">
      <c r="B9" s="61"/>
      <c r="C9" s="48" t="s">
        <v>88</v>
      </c>
      <c r="D9" s="46" t="s">
        <v>89</v>
      </c>
      <c r="E9" s="47"/>
    </row>
    <row r="10" spans="1:6">
      <c r="B10" s="61"/>
      <c r="C10" s="48" t="s">
        <v>90</v>
      </c>
      <c r="D10" s="46" t="s">
        <v>91</v>
      </c>
      <c r="E10" s="47"/>
    </row>
    <row r="11" spans="1:6">
      <c r="B11" s="61"/>
      <c r="C11" s="48" t="s">
        <v>92</v>
      </c>
      <c r="D11" s="46" t="s">
        <v>93</v>
      </c>
      <c r="E11" s="47"/>
    </row>
    <row r="12" spans="1:6" ht="14" thickBot="1">
      <c r="B12" s="49" t="s">
        <v>94</v>
      </c>
      <c r="C12" s="50" t="s">
        <v>95</v>
      </c>
      <c r="D12" s="51" t="s">
        <v>96</v>
      </c>
      <c r="E12" s="52"/>
    </row>
  </sheetData>
  <mergeCells count="2">
    <mergeCell ref="D3:E3"/>
    <mergeCell ref="B4:B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16"/>
  <sheetViews>
    <sheetView workbookViewId="0">
      <selection sqref="A1:N41"/>
    </sheetView>
  </sheetViews>
  <sheetFormatPr baseColWidth="10" defaultRowHeight="13"/>
  <sheetData>
    <row r="8" spans="1:14">
      <c r="A8" t="s">
        <v>162</v>
      </c>
      <c r="N8" s="8" t="s">
        <v>163</v>
      </c>
    </row>
    <row r="9" spans="1:14">
      <c r="N9" s="8" t="s">
        <v>164</v>
      </c>
    </row>
    <row r="10" spans="1:14">
      <c r="A10" t="s">
        <v>57</v>
      </c>
    </row>
    <row r="11" spans="1:14">
      <c r="A11" t="s">
        <v>165</v>
      </c>
    </row>
    <row r="12" spans="1:14">
      <c r="A12" t="s">
        <v>166</v>
      </c>
    </row>
    <row r="13" spans="1:14">
      <c r="N13" s="8" t="s">
        <v>167</v>
      </c>
    </row>
    <row r="14" spans="1:14">
      <c r="N14" s="8" t="s">
        <v>168</v>
      </c>
    </row>
    <row r="15" spans="1:14">
      <c r="N15" s="8" t="s">
        <v>165</v>
      </c>
    </row>
    <row r="16" spans="1:14">
      <c r="N16" s="8" t="s">
        <v>169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K25"/>
  <sheetViews>
    <sheetView workbookViewId="0">
      <selection activeCell="F28" sqref="F28"/>
    </sheetView>
  </sheetViews>
  <sheetFormatPr baseColWidth="10" defaultRowHeight="13"/>
  <sheetData>
    <row r="2" spans="4:11" ht="14">
      <c r="D2" s="95" t="s">
        <v>170</v>
      </c>
      <c r="E2" s="95"/>
      <c r="F2" s="95"/>
      <c r="G2" s="95"/>
      <c r="H2" s="95"/>
      <c r="I2" s="91"/>
      <c r="J2" s="91"/>
      <c r="K2" s="91"/>
    </row>
    <row r="3" spans="4:11" ht="14">
      <c r="D3" s="91"/>
      <c r="E3" s="91"/>
      <c r="F3" s="91"/>
      <c r="G3" s="91"/>
      <c r="H3" s="91"/>
      <c r="I3" s="91"/>
      <c r="J3" s="92" t="s">
        <v>171</v>
      </c>
      <c r="K3" s="92" t="s">
        <v>15</v>
      </c>
    </row>
    <row r="4" spans="4:11" ht="14">
      <c r="D4" s="91" t="s">
        <v>172</v>
      </c>
      <c r="E4" s="91"/>
      <c r="F4" s="91"/>
      <c r="G4" s="91"/>
      <c r="H4" s="91"/>
      <c r="I4" s="91"/>
      <c r="J4" s="91">
        <v>1140</v>
      </c>
      <c r="K4" s="94">
        <v>1</v>
      </c>
    </row>
    <row r="5" spans="4:11" ht="14">
      <c r="D5" s="91" t="s">
        <v>173</v>
      </c>
      <c r="E5" s="91"/>
      <c r="F5" s="91"/>
      <c r="G5" s="91"/>
      <c r="H5" s="91"/>
      <c r="I5" s="91"/>
      <c r="J5" s="91">
        <v>222</v>
      </c>
      <c r="K5" s="94">
        <v>0.19</v>
      </c>
    </row>
    <row r="6" spans="4:11" ht="14">
      <c r="D6" s="91" t="s">
        <v>174</v>
      </c>
      <c r="E6" s="91"/>
      <c r="F6" s="91"/>
      <c r="G6" s="91"/>
      <c r="H6" s="91"/>
      <c r="I6" s="91"/>
      <c r="J6" s="91">
        <v>918</v>
      </c>
      <c r="K6" s="94">
        <v>0.81</v>
      </c>
    </row>
    <row r="7" spans="4:11" ht="14">
      <c r="D7" s="91" t="s">
        <v>175</v>
      </c>
      <c r="E7" s="91"/>
      <c r="F7" s="91"/>
      <c r="G7" s="91"/>
      <c r="H7" s="91"/>
      <c r="I7" s="91"/>
      <c r="J7" s="91">
        <v>452</v>
      </c>
      <c r="K7" s="94">
        <v>0.4</v>
      </c>
    </row>
    <row r="8" spans="4:11" ht="14">
      <c r="D8" s="91" t="s">
        <v>176</v>
      </c>
      <c r="E8" s="91"/>
      <c r="F8" s="91"/>
      <c r="G8" s="91"/>
      <c r="H8" s="91"/>
      <c r="I8" s="91"/>
      <c r="J8" s="91">
        <v>466</v>
      </c>
      <c r="K8" s="94">
        <v>0.41</v>
      </c>
    </row>
    <row r="9" spans="4:11" ht="14">
      <c r="D9" s="91" t="s">
        <v>177</v>
      </c>
      <c r="E9" s="91"/>
      <c r="F9" s="91"/>
      <c r="G9" s="91"/>
      <c r="H9" s="91"/>
      <c r="I9" s="91"/>
      <c r="J9" s="91">
        <v>100</v>
      </c>
      <c r="K9" s="94">
        <v>0.09</v>
      </c>
    </row>
    <row r="10" spans="4:11" ht="14">
      <c r="D10" s="91"/>
      <c r="E10" s="91" t="s">
        <v>178</v>
      </c>
      <c r="F10" s="91"/>
      <c r="G10" s="91"/>
      <c r="H10" s="91"/>
      <c r="I10" s="91"/>
      <c r="J10" s="91">
        <v>24</v>
      </c>
      <c r="K10" s="94">
        <v>0.02</v>
      </c>
    </row>
    <row r="11" spans="4:11" ht="14">
      <c r="D11" s="91"/>
      <c r="E11" s="91" t="s">
        <v>179</v>
      </c>
      <c r="F11" s="91"/>
      <c r="G11" s="91"/>
      <c r="H11" s="91"/>
      <c r="I11" s="91"/>
      <c r="J11" s="91">
        <v>68</v>
      </c>
      <c r="K11" s="94">
        <v>0.06</v>
      </c>
    </row>
    <row r="12" spans="4:11" ht="14">
      <c r="D12" s="91"/>
      <c r="E12" s="91" t="s">
        <v>180</v>
      </c>
      <c r="F12" s="91"/>
      <c r="G12" s="91"/>
      <c r="H12" s="91"/>
      <c r="I12" s="91"/>
      <c r="J12" s="91">
        <v>8</v>
      </c>
      <c r="K12" s="94">
        <v>0.01</v>
      </c>
    </row>
    <row r="13" spans="4:11" ht="14">
      <c r="D13" s="91" t="s">
        <v>181</v>
      </c>
      <c r="E13" s="91"/>
      <c r="F13" s="91"/>
      <c r="G13" s="91"/>
      <c r="H13" s="91"/>
      <c r="I13" s="91"/>
      <c r="J13" s="91">
        <v>113</v>
      </c>
      <c r="K13" s="94">
        <v>0.1</v>
      </c>
    </row>
    <row r="14" spans="4:11" ht="14">
      <c r="D14" s="91"/>
      <c r="E14" s="91" t="s">
        <v>182</v>
      </c>
      <c r="F14" s="91"/>
      <c r="G14" s="91"/>
      <c r="H14" s="91"/>
      <c r="I14" s="91"/>
      <c r="J14" s="91">
        <v>40</v>
      </c>
      <c r="K14" s="94">
        <v>0.04</v>
      </c>
    </row>
    <row r="15" spans="4:11" ht="14">
      <c r="D15" s="91"/>
      <c r="E15" s="91" t="s">
        <v>183</v>
      </c>
      <c r="F15" s="91"/>
      <c r="G15" s="91"/>
      <c r="H15" s="91"/>
      <c r="I15" s="91"/>
      <c r="J15" s="91">
        <v>73</v>
      </c>
      <c r="K15" s="94">
        <v>0.06</v>
      </c>
    </row>
    <row r="16" spans="4:11" ht="14">
      <c r="D16" s="91" t="s">
        <v>184</v>
      </c>
      <c r="E16" s="91"/>
      <c r="F16" s="91"/>
      <c r="G16" s="91"/>
      <c r="H16" s="91"/>
      <c r="I16" s="91"/>
      <c r="J16" s="91">
        <v>253</v>
      </c>
      <c r="K16" s="94">
        <v>0.22</v>
      </c>
    </row>
    <row r="17" spans="4:11" ht="14">
      <c r="D17" s="91" t="s">
        <v>185</v>
      </c>
      <c r="E17" s="91"/>
      <c r="F17" s="91"/>
      <c r="G17" s="91"/>
      <c r="H17" s="91"/>
      <c r="I17" s="91"/>
      <c r="J17" s="91">
        <v>102</v>
      </c>
      <c r="K17" s="94">
        <v>0.09</v>
      </c>
    </row>
    <row r="18" spans="4:11" ht="14">
      <c r="D18" s="91" t="s">
        <v>186</v>
      </c>
      <c r="E18" s="91"/>
      <c r="F18" s="91"/>
      <c r="G18" s="91"/>
      <c r="H18" s="91"/>
      <c r="I18" s="91"/>
      <c r="J18" s="91">
        <v>95</v>
      </c>
      <c r="K18" s="94">
        <v>0.08</v>
      </c>
    </row>
    <row r="19" spans="4:11" ht="14">
      <c r="D19" s="91" t="s">
        <v>187</v>
      </c>
      <c r="E19" s="91"/>
      <c r="F19" s="91"/>
      <c r="G19" s="91"/>
      <c r="H19" s="91"/>
      <c r="I19" s="91"/>
      <c r="J19" s="91">
        <v>5</v>
      </c>
      <c r="K19" s="94">
        <v>0</v>
      </c>
    </row>
    <row r="20" spans="4:11" ht="14">
      <c r="D20" s="91" t="s">
        <v>188</v>
      </c>
      <c r="E20" s="91"/>
      <c r="F20" s="91"/>
      <c r="G20" s="91"/>
      <c r="H20" s="91"/>
      <c r="I20" s="91"/>
      <c r="J20" s="91">
        <v>51</v>
      </c>
      <c r="K20" s="94">
        <v>0.04</v>
      </c>
    </row>
    <row r="21" spans="4:11" ht="14">
      <c r="D21" s="91" t="s">
        <v>189</v>
      </c>
      <c r="E21" s="91"/>
      <c r="F21" s="91"/>
      <c r="G21" s="91"/>
      <c r="H21" s="91"/>
      <c r="I21" s="91"/>
      <c r="J21" s="91">
        <v>15.3</v>
      </c>
      <c r="K21" s="94">
        <v>0.01</v>
      </c>
    </row>
    <row r="22" spans="4:11" ht="14">
      <c r="D22" s="91" t="s">
        <v>190</v>
      </c>
      <c r="E22" s="91"/>
      <c r="F22" s="91"/>
      <c r="G22" s="91"/>
      <c r="H22" s="91"/>
      <c r="I22" s="91"/>
      <c r="J22" s="91">
        <v>35.700000000000003</v>
      </c>
      <c r="K22" s="94">
        <v>0.03</v>
      </c>
    </row>
    <row r="23" spans="4:11" ht="14">
      <c r="D23" s="91" t="s">
        <v>191</v>
      </c>
      <c r="E23" s="91"/>
      <c r="F23" s="91"/>
      <c r="G23" s="91"/>
      <c r="H23" s="91"/>
      <c r="I23" s="91"/>
      <c r="J23" s="91">
        <v>3.57</v>
      </c>
      <c r="K23" s="94">
        <v>0</v>
      </c>
    </row>
    <row r="24" spans="4:11" ht="14">
      <c r="D24" s="91" t="s">
        <v>192</v>
      </c>
      <c r="E24" s="91"/>
      <c r="F24" s="91"/>
      <c r="G24" s="91"/>
      <c r="H24" s="91"/>
      <c r="I24" s="91"/>
      <c r="J24" s="91">
        <v>32.130000000000003</v>
      </c>
      <c r="K24" s="94">
        <v>0.03</v>
      </c>
    </row>
    <row r="25" spans="4:11" ht="14">
      <c r="D25" s="91" t="s">
        <v>193</v>
      </c>
      <c r="E25" s="91"/>
      <c r="F25" s="91"/>
      <c r="G25" s="91"/>
      <c r="H25" s="91"/>
      <c r="I25" s="91"/>
      <c r="J25" s="91">
        <v>0.23624999999999999</v>
      </c>
      <c r="K25" s="91"/>
    </row>
  </sheetData>
  <mergeCells count="1">
    <mergeCell ref="D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M28" sqref="M28"/>
    </sheetView>
  </sheetViews>
  <sheetFormatPr baseColWidth="10" defaultColWidth="8.83203125" defaultRowHeight="13"/>
  <cols>
    <col min="6" max="6" width="9.6640625" bestFit="1" customWidth="1"/>
  </cols>
  <sheetData>
    <row r="1" spans="1:8" ht="14">
      <c r="A1" s="96" t="s">
        <v>194</v>
      </c>
      <c r="B1" s="96"/>
      <c r="C1" s="96"/>
      <c r="D1" s="96"/>
      <c r="E1" s="97"/>
      <c r="F1" s="97"/>
    </row>
    <row r="2" spans="1:8" ht="14">
      <c r="A2" s="97"/>
      <c r="B2" s="97"/>
      <c r="C2" s="97"/>
      <c r="D2" s="97"/>
      <c r="E2" s="98">
        <v>2000</v>
      </c>
      <c r="F2" s="98">
        <v>2001</v>
      </c>
      <c r="G2">
        <v>2002</v>
      </c>
    </row>
    <row r="3" spans="1:8" ht="14">
      <c r="A3" s="97" t="s">
        <v>172</v>
      </c>
      <c r="B3" s="97"/>
      <c r="C3" s="97"/>
      <c r="D3" s="97"/>
      <c r="E3" s="97">
        <v>1140</v>
      </c>
      <c r="F3" s="99">
        <v>1245</v>
      </c>
      <c r="G3">
        <v>1346</v>
      </c>
    </row>
    <row r="4" spans="1:8" ht="14">
      <c r="A4" s="97" t="s">
        <v>174</v>
      </c>
      <c r="B4" s="97"/>
      <c r="C4" s="97"/>
      <c r="D4" s="97"/>
      <c r="E4" s="97">
        <v>1190</v>
      </c>
      <c r="F4" s="99">
        <v>1100</v>
      </c>
      <c r="G4">
        <v>1200</v>
      </c>
    </row>
    <row r="5" spans="1:8" ht="14">
      <c r="A5" s="97" t="s">
        <v>176</v>
      </c>
      <c r="B5" s="97"/>
      <c r="C5" s="97"/>
      <c r="D5" s="97"/>
      <c r="E5" s="97">
        <v>545</v>
      </c>
      <c r="F5" s="99">
        <v>567</v>
      </c>
      <c r="G5">
        <v>556</v>
      </c>
    </row>
    <row r="6" spans="1:8" ht="14">
      <c r="A6" s="97" t="s">
        <v>184</v>
      </c>
      <c r="B6" s="97"/>
      <c r="C6" s="97"/>
      <c r="D6" s="97"/>
      <c r="E6" s="97">
        <v>456</v>
      </c>
      <c r="F6" s="99">
        <v>480</v>
      </c>
      <c r="G6">
        <v>500</v>
      </c>
    </row>
    <row r="7" spans="1:8" ht="14">
      <c r="A7" s="97" t="s">
        <v>188</v>
      </c>
      <c r="B7" s="97"/>
      <c r="C7" s="97"/>
      <c r="D7" s="97"/>
      <c r="E7" s="97">
        <v>135</v>
      </c>
      <c r="F7" s="99">
        <v>170</v>
      </c>
      <c r="G7">
        <v>200</v>
      </c>
    </row>
    <row r="10" spans="1:8" ht="14">
      <c r="A10" s="97" t="s">
        <v>195</v>
      </c>
    </row>
    <row r="11" spans="1:8">
      <c r="A11" s="8" t="s">
        <v>196</v>
      </c>
      <c r="E11">
        <v>0</v>
      </c>
      <c r="F11">
        <f>E12+E13</f>
        <v>35</v>
      </c>
      <c r="G11">
        <f>F11+F12+F13</f>
        <v>65</v>
      </c>
    </row>
    <row r="12" spans="1:8">
      <c r="A12" s="8" t="s">
        <v>197</v>
      </c>
      <c r="E12">
        <f>E7</f>
        <v>135</v>
      </c>
      <c r="F12">
        <f>F7</f>
        <v>170</v>
      </c>
      <c r="G12">
        <f>G7</f>
        <v>200</v>
      </c>
    </row>
    <row r="13" spans="1:8">
      <c r="A13" s="8" t="s">
        <v>198</v>
      </c>
      <c r="E13">
        <v>-100</v>
      </c>
      <c r="F13">
        <v>-140</v>
      </c>
      <c r="G13">
        <v>-190</v>
      </c>
    </row>
    <row r="14" spans="1:8">
      <c r="A14" s="100" t="s">
        <v>199</v>
      </c>
      <c r="B14" s="101"/>
      <c r="C14" s="101"/>
      <c r="D14" s="101"/>
      <c r="E14" s="101">
        <f>E12+E13</f>
        <v>35</v>
      </c>
      <c r="F14" s="101">
        <f>F11+F12+F13</f>
        <v>65</v>
      </c>
      <c r="G14" s="101">
        <f>G11+G12+G13</f>
        <v>75</v>
      </c>
      <c r="H14" s="100" t="s">
        <v>200</v>
      </c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97"/>
  <sheetViews>
    <sheetView workbookViewId="0">
      <selection activeCell="G23" sqref="G23"/>
    </sheetView>
  </sheetViews>
  <sheetFormatPr baseColWidth="10" defaultColWidth="8.83203125" defaultRowHeight="13"/>
  <cols>
    <col min="5" max="5" width="13" customWidth="1"/>
    <col min="16" max="16" width="21.5" customWidth="1"/>
    <col min="17" max="17" width="16.1640625" style="1" customWidth="1"/>
    <col min="18" max="18" width="18.33203125" customWidth="1"/>
    <col min="19" max="19" width="14.33203125" style="1" customWidth="1"/>
  </cols>
  <sheetData>
    <row r="1" spans="2:19">
      <c r="D1" s="8" t="s">
        <v>118</v>
      </c>
    </row>
    <row r="2" spans="2:19">
      <c r="K2" s="8" t="s">
        <v>119</v>
      </c>
    </row>
    <row r="3" spans="2:19" ht="16" customHeight="1">
      <c r="B3" s="64"/>
      <c r="C3" s="64"/>
      <c r="K3" s="8" t="s">
        <v>120</v>
      </c>
    </row>
    <row r="4" spans="2:19">
      <c r="B4" s="64"/>
      <c r="C4" s="64"/>
    </row>
    <row r="6" spans="2:19" ht="14" thickBot="1">
      <c r="H6" s="8" t="s">
        <v>121</v>
      </c>
      <c r="L6" s="8" t="s">
        <v>122</v>
      </c>
    </row>
    <row r="7" spans="2:19" ht="17" customHeight="1" thickBot="1">
      <c r="D7" s="65" t="s">
        <v>123</v>
      </c>
      <c r="E7" s="65"/>
      <c r="F7" s="65"/>
      <c r="H7" s="66" t="s">
        <v>124</v>
      </c>
      <c r="I7" s="67" t="s">
        <v>1</v>
      </c>
      <c r="L7" s="66" t="s">
        <v>124</v>
      </c>
      <c r="M7" s="67" t="s">
        <v>1</v>
      </c>
      <c r="P7" s="68" t="s">
        <v>17</v>
      </c>
      <c r="Q7" s="69"/>
      <c r="R7" s="70" t="s">
        <v>18</v>
      </c>
      <c r="S7" s="71"/>
    </row>
    <row r="8" spans="2:19" ht="13" customHeight="1" thickBot="1">
      <c r="D8" s="65"/>
      <c r="E8" s="65"/>
      <c r="F8" s="65"/>
      <c r="H8" s="72"/>
      <c r="I8" s="73"/>
      <c r="L8" s="72"/>
      <c r="M8" s="73"/>
      <c r="P8" s="74" t="s">
        <v>125</v>
      </c>
      <c r="Q8" s="75"/>
      <c r="R8" s="76" t="s">
        <v>125</v>
      </c>
      <c r="S8" s="77"/>
    </row>
    <row r="9" spans="2:19" ht="17">
      <c r="D9" s="65"/>
      <c r="E9" s="65"/>
      <c r="F9" s="65"/>
      <c r="P9" s="74" t="s">
        <v>126</v>
      </c>
      <c r="Q9" s="78">
        <f>H8-I17-I27+H51-H57+H73-I81</f>
        <v>0</v>
      </c>
      <c r="R9" s="76" t="s">
        <v>127</v>
      </c>
      <c r="S9" s="79"/>
    </row>
    <row r="10" spans="2:19" ht="17">
      <c r="P10" s="74" t="s">
        <v>128</v>
      </c>
      <c r="Q10" s="75"/>
      <c r="R10" s="76" t="s">
        <v>129</v>
      </c>
      <c r="S10" s="79">
        <f>I21+I37-H57</f>
        <v>0</v>
      </c>
    </row>
    <row r="11" spans="2:19" ht="18" thickBot="1">
      <c r="D11" s="65" t="s">
        <v>130</v>
      </c>
      <c r="E11" s="65"/>
      <c r="F11" s="65"/>
      <c r="H11" s="8" t="s">
        <v>131</v>
      </c>
      <c r="I11" s="8"/>
      <c r="L11" s="8"/>
      <c r="M11" s="8"/>
      <c r="P11" s="74"/>
      <c r="Q11" s="75"/>
      <c r="R11" s="76" t="s">
        <v>132</v>
      </c>
      <c r="S11" s="77"/>
    </row>
    <row r="12" spans="2:19" ht="18" thickBot="1">
      <c r="D12" s="65"/>
      <c r="E12" s="65"/>
      <c r="F12" s="65"/>
      <c r="H12" s="66" t="s">
        <v>124</v>
      </c>
      <c r="I12" s="67" t="s">
        <v>1</v>
      </c>
      <c r="L12" s="80"/>
      <c r="M12" s="67"/>
      <c r="P12" s="74" t="s">
        <v>133</v>
      </c>
      <c r="Q12" s="75"/>
      <c r="R12" s="76" t="s">
        <v>134</v>
      </c>
      <c r="S12" s="77"/>
    </row>
    <row r="13" spans="2:19" ht="28" customHeight="1" thickBot="1">
      <c r="D13" s="65"/>
      <c r="E13" s="65"/>
      <c r="F13" s="65"/>
      <c r="H13" s="73"/>
      <c r="L13" s="72"/>
      <c r="M13" s="73"/>
      <c r="P13" s="74" t="s">
        <v>135</v>
      </c>
      <c r="Q13" s="75"/>
      <c r="R13" s="76" t="s">
        <v>136</v>
      </c>
      <c r="S13" s="77"/>
    </row>
    <row r="14" spans="2:19" ht="17">
      <c r="P14" s="74" t="s">
        <v>137</v>
      </c>
      <c r="Q14" s="75"/>
      <c r="R14" s="76" t="s">
        <v>138</v>
      </c>
      <c r="S14" s="79">
        <f>I46</f>
        <v>0</v>
      </c>
    </row>
    <row r="15" spans="2:19" ht="18" thickBot="1">
      <c r="H15" s="8" t="s">
        <v>121</v>
      </c>
      <c r="P15" s="74"/>
      <c r="Q15" s="75"/>
      <c r="R15" s="76" t="s">
        <v>139</v>
      </c>
      <c r="S15" s="77"/>
    </row>
    <row r="16" spans="2:19" ht="18" thickBot="1">
      <c r="H16" s="66" t="s">
        <v>124</v>
      </c>
      <c r="I16" s="67" t="s">
        <v>1</v>
      </c>
      <c r="P16" s="74" t="s">
        <v>140</v>
      </c>
      <c r="Q16" s="75"/>
      <c r="R16" s="76" t="s">
        <v>141</v>
      </c>
      <c r="S16" s="77"/>
    </row>
    <row r="17" spans="2:19" ht="18" thickBot="1">
      <c r="H17" s="72"/>
      <c r="I17" s="73"/>
      <c r="P17" s="74"/>
      <c r="Q17" s="75"/>
      <c r="R17" s="76" t="s">
        <v>142</v>
      </c>
      <c r="S17" s="79">
        <f>M8+I68</f>
        <v>0</v>
      </c>
    </row>
    <row r="18" spans="2:19" ht="17">
      <c r="B18" s="64"/>
      <c r="C18" s="64"/>
      <c r="P18" s="74" t="s">
        <v>143</v>
      </c>
      <c r="Q18" s="75"/>
      <c r="R18" s="76" t="s">
        <v>144</v>
      </c>
      <c r="S18" s="77"/>
    </row>
    <row r="19" spans="2:19" ht="18" thickBot="1">
      <c r="B19" s="64"/>
      <c r="C19" s="64"/>
      <c r="H19" s="8" t="s">
        <v>145</v>
      </c>
      <c r="P19" s="74" t="s">
        <v>146</v>
      </c>
      <c r="Q19" s="78">
        <f>H32+H41+I81</f>
        <v>0</v>
      </c>
      <c r="R19" s="81"/>
      <c r="S19" s="77"/>
    </row>
    <row r="20" spans="2:19" ht="18" thickBot="1">
      <c r="H20" s="66" t="s">
        <v>124</v>
      </c>
      <c r="I20" s="67" t="s">
        <v>1</v>
      </c>
      <c r="P20" s="74" t="s">
        <v>147</v>
      </c>
      <c r="Q20" s="75">
        <f>H13</f>
        <v>0</v>
      </c>
      <c r="R20" s="81"/>
      <c r="S20" s="77"/>
    </row>
    <row r="21" spans="2:19" ht="17" thickBot="1">
      <c r="H21" s="72"/>
      <c r="I21" s="73"/>
      <c r="P21" s="82"/>
      <c r="Q21" s="75"/>
      <c r="R21" s="83"/>
      <c r="S21" s="77"/>
    </row>
    <row r="22" spans="2:19" ht="14" customHeight="1" thickBot="1">
      <c r="P22" s="84"/>
      <c r="Q22" s="85">
        <f>SUM(Q8:Q20)</f>
        <v>0</v>
      </c>
      <c r="R22" s="86"/>
      <c r="S22" s="85">
        <f>SUM(S8:S20)</f>
        <v>0</v>
      </c>
    </row>
    <row r="24" spans="2:19">
      <c r="D24" s="65" t="s">
        <v>148</v>
      </c>
      <c r="E24" s="65"/>
      <c r="F24" s="65"/>
      <c r="G24" s="65"/>
    </row>
    <row r="25" spans="2:19" ht="14" thickBot="1">
      <c r="D25" s="65"/>
      <c r="E25" s="65"/>
      <c r="F25" s="65"/>
      <c r="G25" s="65"/>
      <c r="H25" s="8" t="s">
        <v>149</v>
      </c>
    </row>
    <row r="26" spans="2:19" ht="11" customHeight="1" thickBot="1">
      <c r="D26" s="65"/>
      <c r="E26" s="65"/>
      <c r="F26" s="65"/>
      <c r="G26" s="65"/>
      <c r="H26" s="66" t="s">
        <v>124</v>
      </c>
      <c r="I26" s="67" t="s">
        <v>1</v>
      </c>
    </row>
    <row r="27" spans="2:19" ht="17" thickBot="1">
      <c r="H27" s="87"/>
      <c r="I27" s="72"/>
    </row>
    <row r="28" spans="2:19">
      <c r="P28" s="88"/>
    </row>
    <row r="30" spans="2:19" ht="14" thickBot="1">
      <c r="D30" s="88"/>
      <c r="H30" s="8" t="s">
        <v>150</v>
      </c>
      <c r="P30" t="e">
        <f>Q9/S10</f>
        <v>#DIV/0!</v>
      </c>
    </row>
    <row r="31" spans="2:19" ht="18" thickBot="1">
      <c r="H31" s="66" t="s">
        <v>124</v>
      </c>
      <c r="I31" s="67" t="s">
        <v>1</v>
      </c>
    </row>
    <row r="32" spans="2:19" ht="17" thickBot="1">
      <c r="H32" s="73"/>
    </row>
    <row r="33" spans="3:9" ht="16">
      <c r="C33" s="89"/>
    </row>
    <row r="35" spans="3:9" ht="14" thickBot="1">
      <c r="D35" s="65" t="s">
        <v>151</v>
      </c>
      <c r="E35" s="65"/>
      <c r="F35" s="65"/>
      <c r="G35" s="65"/>
      <c r="H35" s="8" t="s">
        <v>152</v>
      </c>
    </row>
    <row r="36" spans="3:9" ht="18" thickBot="1">
      <c r="D36" s="65"/>
      <c r="E36" s="65"/>
      <c r="F36" s="65"/>
      <c r="G36" s="65"/>
      <c r="H36" s="66" t="s">
        <v>124</v>
      </c>
      <c r="I36" s="67" t="s">
        <v>1</v>
      </c>
    </row>
    <row r="37" spans="3:9" ht="19" customHeight="1" thickBot="1">
      <c r="D37" s="65"/>
      <c r="E37" s="65"/>
      <c r="F37" s="65"/>
      <c r="G37" s="65"/>
      <c r="H37" s="72"/>
      <c r="I37" s="73"/>
    </row>
    <row r="39" spans="3:9" ht="14" thickBot="1">
      <c r="H39" s="8" t="s">
        <v>153</v>
      </c>
    </row>
    <row r="40" spans="3:9" ht="18" thickBot="1">
      <c r="H40" s="66" t="s">
        <v>124</v>
      </c>
      <c r="I40" s="67" t="s">
        <v>1</v>
      </c>
    </row>
    <row r="41" spans="3:9" ht="17" thickBot="1">
      <c r="H41" s="72"/>
      <c r="I41" s="73"/>
    </row>
    <row r="43" spans="3:9">
      <c r="D43" s="65" t="s">
        <v>154</v>
      </c>
      <c r="E43" s="65"/>
      <c r="F43" s="65"/>
      <c r="G43" s="65"/>
    </row>
    <row r="44" spans="3:9" ht="14" thickBot="1">
      <c r="D44" s="65"/>
      <c r="E44" s="65"/>
      <c r="F44" s="65"/>
      <c r="G44" s="65"/>
      <c r="H44" s="8" t="s">
        <v>155</v>
      </c>
    </row>
    <row r="45" spans="3:9" ht="18" thickBot="1">
      <c r="D45" s="65"/>
      <c r="E45" s="65"/>
      <c r="F45" s="65"/>
      <c r="G45" s="65"/>
      <c r="H45" s="66" t="s">
        <v>124</v>
      </c>
      <c r="I45" s="67" t="s">
        <v>1</v>
      </c>
    </row>
    <row r="46" spans="3:9" ht="17" thickBot="1">
      <c r="D46" s="65"/>
      <c r="E46" s="65"/>
      <c r="F46" s="65"/>
      <c r="G46" s="65"/>
      <c r="H46" s="87"/>
      <c r="I46" s="72"/>
    </row>
    <row r="47" spans="3:9" ht="16">
      <c r="C47" s="89"/>
    </row>
    <row r="48" spans="3:9" ht="16">
      <c r="C48" s="89"/>
    </row>
    <row r="49" spans="4:9" ht="14" thickBot="1">
      <c r="H49" s="8" t="s">
        <v>121</v>
      </c>
    </row>
    <row r="50" spans="4:9" ht="18" thickBot="1">
      <c r="H50" s="66" t="s">
        <v>124</v>
      </c>
      <c r="I50" s="67" t="s">
        <v>1</v>
      </c>
    </row>
    <row r="51" spans="4:9" ht="17" thickBot="1">
      <c r="H51" s="73"/>
      <c r="I51" s="87"/>
    </row>
    <row r="54" spans="4:9">
      <c r="D54" s="65" t="s">
        <v>156</v>
      </c>
      <c r="E54" s="65"/>
      <c r="F54" s="65"/>
      <c r="G54" s="65"/>
    </row>
    <row r="55" spans="4:9" ht="14" thickBot="1">
      <c r="D55" s="65"/>
      <c r="E55" s="65"/>
      <c r="F55" s="65"/>
      <c r="G55" s="65"/>
      <c r="H55" s="8" t="s">
        <v>152</v>
      </c>
    </row>
    <row r="56" spans="4:9" ht="18" thickBot="1">
      <c r="D56" s="65"/>
      <c r="E56" s="65"/>
      <c r="F56" s="65"/>
      <c r="G56" s="65"/>
      <c r="H56" s="66" t="s">
        <v>124</v>
      </c>
      <c r="I56" s="67" t="s">
        <v>1</v>
      </c>
    </row>
    <row r="57" spans="4:9" ht="17" thickBot="1">
      <c r="D57" s="65"/>
      <c r="E57" s="65"/>
      <c r="F57" s="65"/>
      <c r="G57" s="65"/>
      <c r="H57" s="72"/>
      <c r="I57" s="73"/>
    </row>
    <row r="60" spans="4:9" ht="14" thickBot="1">
      <c r="H60" s="8" t="s">
        <v>121</v>
      </c>
    </row>
    <row r="61" spans="4:9" ht="18" thickBot="1">
      <c r="H61" s="66" t="s">
        <v>124</v>
      </c>
      <c r="I61" s="67" t="s">
        <v>1</v>
      </c>
    </row>
    <row r="62" spans="4:9" ht="17" thickBot="1">
      <c r="H62" s="90"/>
      <c r="I62" s="87"/>
    </row>
    <row r="65" spans="4:9">
      <c r="D65" s="65" t="s">
        <v>157</v>
      </c>
      <c r="E65" s="65"/>
      <c r="F65" s="65"/>
      <c r="G65" s="65"/>
    </row>
    <row r="66" spans="4:9" ht="14" thickBot="1">
      <c r="D66" s="65"/>
      <c r="E66" s="65"/>
      <c r="F66" s="65"/>
      <c r="G66" s="65"/>
      <c r="H66" s="8" t="s">
        <v>122</v>
      </c>
    </row>
    <row r="67" spans="4:9" ht="18" thickBot="1">
      <c r="D67" s="65"/>
      <c r="E67" s="65"/>
      <c r="F67" s="65"/>
      <c r="G67" s="65"/>
      <c r="H67" s="66" t="s">
        <v>124</v>
      </c>
      <c r="I67" s="67" t="s">
        <v>1</v>
      </c>
    </row>
    <row r="68" spans="4:9" ht="17" thickBot="1">
      <c r="D68" s="65"/>
      <c r="E68" s="65"/>
      <c r="F68" s="65"/>
      <c r="G68" s="65"/>
      <c r="H68" s="72"/>
      <c r="I68" s="73"/>
    </row>
    <row r="71" spans="4:9" ht="14" thickBot="1">
      <c r="H71" s="8" t="s">
        <v>121</v>
      </c>
    </row>
    <row r="72" spans="4:9" ht="18" thickBot="1">
      <c r="H72" s="66" t="s">
        <v>124</v>
      </c>
      <c r="I72" s="67" t="s">
        <v>1</v>
      </c>
    </row>
    <row r="73" spans="4:9" ht="17" thickBot="1">
      <c r="H73" s="90"/>
      <c r="I73" s="87"/>
    </row>
    <row r="75" spans="4:9">
      <c r="D75" s="65" t="s">
        <v>158</v>
      </c>
      <c r="E75" s="65"/>
      <c r="F75" s="65"/>
      <c r="G75" s="65"/>
    </row>
    <row r="76" spans="4:9">
      <c r="D76" s="65"/>
      <c r="E76" s="65"/>
      <c r="F76" s="65"/>
      <c r="G76" s="65"/>
    </row>
    <row r="77" spans="4:9">
      <c r="D77" s="65"/>
      <c r="E77" s="65"/>
      <c r="F77" s="65"/>
      <c r="G77" s="65"/>
    </row>
    <row r="78" spans="4:9">
      <c r="D78" s="65"/>
      <c r="E78" s="65"/>
      <c r="F78" s="65"/>
      <c r="G78" s="65"/>
    </row>
    <row r="79" spans="4:9" ht="14" thickBot="1">
      <c r="H79" s="8" t="s">
        <v>121</v>
      </c>
    </row>
    <row r="80" spans="4:9" ht="18" thickBot="1">
      <c r="H80" s="66" t="s">
        <v>124</v>
      </c>
      <c r="I80" s="67" t="s">
        <v>1</v>
      </c>
    </row>
    <row r="81" spans="7:10" ht="17" thickBot="1">
      <c r="H81" s="90"/>
      <c r="I81" s="87"/>
    </row>
    <row r="84" spans="7:10" ht="14" thickBot="1">
      <c r="H84" s="8" t="s">
        <v>159</v>
      </c>
    </row>
    <row r="85" spans="7:10" ht="18" thickBot="1">
      <c r="H85" s="66" t="s">
        <v>124</v>
      </c>
      <c r="I85" s="67" t="s">
        <v>1</v>
      </c>
    </row>
    <row r="86" spans="7:10" ht="17" thickBot="1">
      <c r="H86" s="90"/>
      <c r="I86" s="87"/>
    </row>
    <row r="89" spans="7:10" ht="14" thickBot="1"/>
    <row r="90" spans="7:10" ht="18" thickBot="1">
      <c r="H90" s="66" t="s">
        <v>124</v>
      </c>
      <c r="I90" s="67" t="s">
        <v>1</v>
      </c>
    </row>
    <row r="91" spans="7:10">
      <c r="G91" s="8" t="s">
        <v>149</v>
      </c>
      <c r="H91" s="88">
        <f>H73+H51+H8</f>
        <v>0</v>
      </c>
      <c r="I91" s="88">
        <f>I81+I62+I27+I21</f>
        <v>0</v>
      </c>
      <c r="J91" s="88">
        <f>H91-I91</f>
        <v>0</v>
      </c>
    </row>
    <row r="94" spans="7:10">
      <c r="G94" s="8" t="s">
        <v>160</v>
      </c>
      <c r="I94">
        <f>I68+M8</f>
        <v>0</v>
      </c>
    </row>
    <row r="97" spans="7:8">
      <c r="G97" s="8" t="s">
        <v>161</v>
      </c>
      <c r="H97" s="88">
        <f>H86+H41+H32</f>
        <v>0</v>
      </c>
    </row>
  </sheetData>
  <mergeCells count="10">
    <mergeCell ref="D43:G46"/>
    <mergeCell ref="D54:G57"/>
    <mergeCell ref="D65:G68"/>
    <mergeCell ref="D75:G78"/>
    <mergeCell ref="B3:C4"/>
    <mergeCell ref="D7:F9"/>
    <mergeCell ref="D11:F13"/>
    <mergeCell ref="B18:C19"/>
    <mergeCell ref="D24:G26"/>
    <mergeCell ref="D35:G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97"/>
  <sheetViews>
    <sheetView workbookViewId="0">
      <selection activeCell="D24" sqref="D24:G26"/>
    </sheetView>
  </sheetViews>
  <sheetFormatPr baseColWidth="10" defaultColWidth="8.83203125" defaultRowHeight="13"/>
  <cols>
    <col min="5" max="5" width="13" customWidth="1"/>
    <col min="16" max="16" width="21.5" customWidth="1"/>
    <col min="17" max="17" width="16.1640625" style="1" customWidth="1"/>
    <col min="18" max="18" width="18.33203125" customWidth="1"/>
    <col min="19" max="19" width="14.33203125" style="1" customWidth="1"/>
  </cols>
  <sheetData>
    <row r="2" spans="2:19">
      <c r="D2" s="8" t="s">
        <v>118</v>
      </c>
      <c r="K2" s="8" t="s">
        <v>119</v>
      </c>
    </row>
    <row r="3" spans="2:19" ht="16" customHeight="1">
      <c r="B3" s="64"/>
      <c r="C3" s="64"/>
      <c r="K3" s="8" t="s">
        <v>120</v>
      </c>
    </row>
    <row r="4" spans="2:19">
      <c r="B4" s="64"/>
      <c r="C4" s="64"/>
    </row>
    <row r="6" spans="2:19" ht="14" thickBot="1">
      <c r="H6" s="8" t="s">
        <v>121</v>
      </c>
      <c r="L6" s="8" t="s">
        <v>122</v>
      </c>
    </row>
    <row r="7" spans="2:19" ht="17" customHeight="1" thickBot="1">
      <c r="D7" s="65" t="s">
        <v>123</v>
      </c>
      <c r="E7" s="65"/>
      <c r="F7" s="65"/>
      <c r="H7" s="66" t="s">
        <v>124</v>
      </c>
      <c r="I7" s="67" t="s">
        <v>1</v>
      </c>
      <c r="L7" s="66" t="s">
        <v>124</v>
      </c>
      <c r="M7" s="67" t="s">
        <v>1</v>
      </c>
      <c r="P7" s="68" t="s">
        <v>17</v>
      </c>
      <c r="Q7" s="69"/>
      <c r="R7" s="70" t="s">
        <v>18</v>
      </c>
      <c r="S7" s="71"/>
    </row>
    <row r="8" spans="2:19" ht="13" customHeight="1" thickBot="1">
      <c r="D8" s="65"/>
      <c r="E8" s="65"/>
      <c r="F8" s="65"/>
      <c r="H8" s="72">
        <v>12000</v>
      </c>
      <c r="I8" s="73"/>
      <c r="L8" s="72"/>
      <c r="M8" s="73">
        <v>12000</v>
      </c>
      <c r="P8" s="74" t="s">
        <v>125</v>
      </c>
      <c r="Q8" s="75"/>
      <c r="R8" s="76" t="s">
        <v>125</v>
      </c>
      <c r="S8" s="77"/>
    </row>
    <row r="9" spans="2:19" ht="17">
      <c r="D9" s="65"/>
      <c r="E9" s="65"/>
      <c r="F9" s="65"/>
      <c r="P9" s="74" t="s">
        <v>126</v>
      </c>
      <c r="Q9" s="78">
        <f>H8-I17-I27+H51-H57+H73-I81</f>
        <v>13000</v>
      </c>
      <c r="R9" s="76" t="s">
        <v>127</v>
      </c>
      <c r="S9" s="79"/>
    </row>
    <row r="10" spans="2:19" ht="17">
      <c r="P10" s="74" t="s">
        <v>128</v>
      </c>
      <c r="Q10" s="75"/>
      <c r="R10" s="76" t="s">
        <v>129</v>
      </c>
      <c r="S10" s="79">
        <f>I21+I37-H57</f>
        <v>5500</v>
      </c>
    </row>
    <row r="11" spans="2:19" ht="18" thickBot="1">
      <c r="D11" s="65" t="s">
        <v>130</v>
      </c>
      <c r="E11" s="65"/>
      <c r="F11" s="65"/>
      <c r="H11" s="8" t="s">
        <v>131</v>
      </c>
      <c r="I11" s="8"/>
      <c r="L11" s="8"/>
      <c r="M11" s="8"/>
      <c r="P11" s="74"/>
      <c r="Q11" s="75"/>
      <c r="R11" s="76" t="s">
        <v>132</v>
      </c>
      <c r="S11" s="77"/>
    </row>
    <row r="12" spans="2:19" ht="18" thickBot="1">
      <c r="D12" s="65"/>
      <c r="E12" s="65"/>
      <c r="F12" s="65"/>
      <c r="H12" s="66" t="s">
        <v>124</v>
      </c>
      <c r="I12" s="67" t="s">
        <v>1</v>
      </c>
      <c r="L12" s="80"/>
      <c r="M12" s="67"/>
      <c r="P12" s="74" t="s">
        <v>133</v>
      </c>
      <c r="Q12" s="75"/>
      <c r="R12" s="76" t="s">
        <v>134</v>
      </c>
      <c r="S12" s="77"/>
    </row>
    <row r="13" spans="2:19" ht="28" customHeight="1" thickBot="1">
      <c r="D13" s="65"/>
      <c r="E13" s="65"/>
      <c r="F13" s="65"/>
      <c r="H13" s="73">
        <v>5000</v>
      </c>
      <c r="L13" s="72"/>
      <c r="M13" s="73"/>
      <c r="P13" s="74" t="s">
        <v>135</v>
      </c>
      <c r="Q13" s="75"/>
      <c r="R13" s="76" t="s">
        <v>136</v>
      </c>
      <c r="S13" s="77"/>
    </row>
    <row r="14" spans="2:19" ht="17">
      <c r="P14" s="74" t="s">
        <v>137</v>
      </c>
      <c r="Q14" s="75"/>
      <c r="R14" s="76" t="s">
        <v>138</v>
      </c>
      <c r="S14" s="79">
        <f>I46</f>
        <v>10000</v>
      </c>
    </row>
    <row r="15" spans="2:19" ht="18" thickBot="1">
      <c r="H15" s="8" t="s">
        <v>121</v>
      </c>
      <c r="P15" s="74"/>
      <c r="Q15" s="75"/>
      <c r="R15" s="76" t="s">
        <v>139</v>
      </c>
      <c r="S15" s="77"/>
    </row>
    <row r="16" spans="2:19" ht="18" thickBot="1">
      <c r="H16" s="66" t="s">
        <v>124</v>
      </c>
      <c r="I16" s="67" t="s">
        <v>1</v>
      </c>
      <c r="P16" s="74" t="s">
        <v>140</v>
      </c>
      <c r="Q16" s="75"/>
      <c r="R16" s="76" t="s">
        <v>141</v>
      </c>
      <c r="S16" s="77"/>
    </row>
    <row r="17" spans="2:19" ht="18" thickBot="1">
      <c r="H17" s="72"/>
      <c r="I17" s="73">
        <v>2500</v>
      </c>
      <c r="P17" s="74"/>
      <c r="Q17" s="75"/>
      <c r="R17" s="76" t="s">
        <v>142</v>
      </c>
      <c r="S17" s="79">
        <f>M8+I68</f>
        <v>17000</v>
      </c>
    </row>
    <row r="18" spans="2:19" ht="17">
      <c r="B18" s="64"/>
      <c r="C18" s="64"/>
      <c r="P18" s="74" t="s">
        <v>143</v>
      </c>
      <c r="Q18" s="75"/>
      <c r="R18" s="76" t="s">
        <v>144</v>
      </c>
      <c r="S18" s="77"/>
    </row>
    <row r="19" spans="2:19" ht="18" thickBot="1">
      <c r="B19" s="64"/>
      <c r="C19" s="64"/>
      <c r="H19" s="8" t="s">
        <v>145</v>
      </c>
      <c r="P19" s="74" t="s">
        <v>146</v>
      </c>
      <c r="Q19" s="78">
        <f>H32+H41+I81</f>
        <v>14500</v>
      </c>
      <c r="R19" s="81"/>
      <c r="S19" s="77"/>
    </row>
    <row r="20" spans="2:19" ht="18" thickBot="1">
      <c r="H20" s="66" t="s">
        <v>124</v>
      </c>
      <c r="I20" s="67" t="s">
        <v>1</v>
      </c>
      <c r="P20" s="74" t="s">
        <v>147</v>
      </c>
      <c r="Q20" s="75">
        <f>H13</f>
        <v>5000</v>
      </c>
      <c r="R20" s="81"/>
      <c r="S20" s="77"/>
    </row>
    <row r="21" spans="2:19" ht="17" thickBot="1">
      <c r="H21" s="72"/>
      <c r="I21" s="73">
        <v>2500</v>
      </c>
      <c r="P21" s="82"/>
      <c r="Q21" s="75"/>
      <c r="R21" s="83"/>
      <c r="S21" s="77"/>
    </row>
    <row r="22" spans="2:19" ht="14" customHeight="1" thickBot="1">
      <c r="P22" s="84"/>
      <c r="Q22" s="85">
        <f>SUM(Q8:Q20)</f>
        <v>32500</v>
      </c>
      <c r="R22" s="86"/>
      <c r="S22" s="85">
        <f>SUM(S8:S20)</f>
        <v>32500</v>
      </c>
    </row>
    <row r="24" spans="2:19">
      <c r="D24" s="65" t="s">
        <v>148</v>
      </c>
      <c r="E24" s="65"/>
      <c r="F24" s="65"/>
      <c r="G24" s="65"/>
    </row>
    <row r="25" spans="2:19" ht="14" thickBot="1">
      <c r="D25" s="65"/>
      <c r="E25" s="65"/>
      <c r="F25" s="65"/>
      <c r="G25" s="65"/>
      <c r="H25" s="8" t="s">
        <v>149</v>
      </c>
    </row>
    <row r="26" spans="2:19" ht="11" customHeight="1" thickBot="1">
      <c r="D26" s="65"/>
      <c r="E26" s="65"/>
      <c r="F26" s="65"/>
      <c r="G26" s="65"/>
      <c r="H26" s="66" t="s">
        <v>124</v>
      </c>
      <c r="I26" s="67" t="s">
        <v>1</v>
      </c>
    </row>
    <row r="27" spans="2:19" ht="17" thickBot="1">
      <c r="H27" s="87"/>
      <c r="I27" s="72">
        <v>2000</v>
      </c>
    </row>
    <row r="28" spans="2:19">
      <c r="P28" s="88"/>
    </row>
    <row r="30" spans="2:19" ht="14" thickBot="1">
      <c r="D30" s="88"/>
      <c r="H30" s="8" t="s">
        <v>150</v>
      </c>
      <c r="P30">
        <f>Q9/S10</f>
        <v>2.3636363636363638</v>
      </c>
    </row>
    <row r="31" spans="2:19" ht="18" thickBot="1">
      <c r="H31" s="66" t="s">
        <v>124</v>
      </c>
      <c r="I31" s="67" t="s">
        <v>1</v>
      </c>
    </row>
    <row r="32" spans="2:19" ht="17" thickBot="1">
      <c r="H32" s="73">
        <v>2000</v>
      </c>
    </row>
    <row r="33" spans="3:9" ht="16">
      <c r="C33" s="89"/>
    </row>
    <row r="35" spans="3:9" ht="14" thickBot="1">
      <c r="D35" s="65" t="s">
        <v>151</v>
      </c>
      <c r="E35" s="65"/>
      <c r="F35" s="65"/>
      <c r="G35" s="65"/>
      <c r="H35" s="8" t="s">
        <v>152</v>
      </c>
    </row>
    <row r="36" spans="3:9" ht="18" thickBot="1">
      <c r="D36" s="65"/>
      <c r="E36" s="65"/>
      <c r="F36" s="65"/>
      <c r="G36" s="65"/>
      <c r="H36" s="66" t="s">
        <v>124</v>
      </c>
      <c r="I36" s="67" t="s">
        <v>1</v>
      </c>
    </row>
    <row r="37" spans="3:9" ht="19" customHeight="1" thickBot="1">
      <c r="D37" s="65"/>
      <c r="E37" s="65"/>
      <c r="F37" s="65"/>
      <c r="G37" s="65"/>
      <c r="H37" s="72"/>
      <c r="I37" s="73">
        <v>4000</v>
      </c>
    </row>
    <row r="39" spans="3:9" ht="14" thickBot="1">
      <c r="H39" s="8" t="s">
        <v>153</v>
      </c>
    </row>
    <row r="40" spans="3:9" ht="18" thickBot="1">
      <c r="H40" s="66" t="s">
        <v>124</v>
      </c>
      <c r="I40" s="67" t="s">
        <v>1</v>
      </c>
    </row>
    <row r="41" spans="3:9" ht="17" thickBot="1">
      <c r="H41" s="72">
        <v>4000</v>
      </c>
      <c r="I41" s="73"/>
    </row>
    <row r="43" spans="3:9">
      <c r="D43" s="65" t="s">
        <v>154</v>
      </c>
      <c r="E43" s="65"/>
      <c r="F43" s="65"/>
      <c r="G43" s="65"/>
    </row>
    <row r="44" spans="3:9" ht="14" thickBot="1">
      <c r="D44" s="65"/>
      <c r="E44" s="65"/>
      <c r="F44" s="65"/>
      <c r="G44" s="65"/>
      <c r="H44" s="8" t="s">
        <v>155</v>
      </c>
    </row>
    <row r="45" spans="3:9" ht="18" thickBot="1">
      <c r="D45" s="65"/>
      <c r="E45" s="65"/>
      <c r="F45" s="65"/>
      <c r="G45" s="65"/>
      <c r="H45" s="66" t="s">
        <v>124</v>
      </c>
      <c r="I45" s="67" t="s">
        <v>1</v>
      </c>
    </row>
    <row r="46" spans="3:9" ht="17" thickBot="1">
      <c r="D46" s="65"/>
      <c r="E46" s="65"/>
      <c r="F46" s="65"/>
      <c r="G46" s="65"/>
      <c r="H46" s="87"/>
      <c r="I46" s="72">
        <v>10000</v>
      </c>
    </row>
    <row r="47" spans="3:9" ht="16">
      <c r="C47" s="89"/>
    </row>
    <row r="48" spans="3:9" ht="16">
      <c r="C48" s="89"/>
    </row>
    <row r="49" spans="4:9" ht="14" thickBot="1">
      <c r="H49" s="8" t="s">
        <v>121</v>
      </c>
    </row>
    <row r="50" spans="4:9" ht="18" thickBot="1">
      <c r="H50" s="66" t="s">
        <v>124</v>
      </c>
      <c r="I50" s="67" t="s">
        <v>1</v>
      </c>
    </row>
    <row r="51" spans="4:9" ht="17" thickBot="1">
      <c r="H51" s="73">
        <v>10000</v>
      </c>
      <c r="I51" s="87"/>
    </row>
    <row r="54" spans="4:9">
      <c r="D54" s="65" t="s">
        <v>156</v>
      </c>
      <c r="E54" s="65"/>
      <c r="F54" s="65"/>
      <c r="G54" s="65"/>
    </row>
    <row r="55" spans="4:9" ht="14" thickBot="1">
      <c r="D55" s="65"/>
      <c r="E55" s="65"/>
      <c r="F55" s="65"/>
      <c r="G55" s="65"/>
      <c r="H55" s="8" t="s">
        <v>152</v>
      </c>
    </row>
    <row r="56" spans="4:9" ht="18" thickBot="1">
      <c r="D56" s="65"/>
      <c r="E56" s="65"/>
      <c r="F56" s="65"/>
      <c r="G56" s="65"/>
      <c r="H56" s="66" t="s">
        <v>124</v>
      </c>
      <c r="I56" s="67" t="s">
        <v>1</v>
      </c>
    </row>
    <row r="57" spans="4:9" ht="17" thickBot="1">
      <c r="D57" s="65"/>
      <c r="E57" s="65"/>
      <c r="F57" s="65"/>
      <c r="G57" s="65"/>
      <c r="H57" s="72">
        <v>1000</v>
      </c>
      <c r="I57" s="73"/>
    </row>
    <row r="60" spans="4:9" ht="14" thickBot="1">
      <c r="H60" s="8" t="s">
        <v>121</v>
      </c>
    </row>
    <row r="61" spans="4:9" ht="18" thickBot="1">
      <c r="H61" s="66" t="s">
        <v>124</v>
      </c>
      <c r="I61" s="67" t="s">
        <v>1</v>
      </c>
    </row>
    <row r="62" spans="4:9" ht="17" thickBot="1">
      <c r="H62" s="90"/>
      <c r="I62" s="87">
        <v>1000</v>
      </c>
    </row>
    <row r="65" spans="4:9">
      <c r="D65" s="65" t="s">
        <v>157</v>
      </c>
      <c r="E65" s="65"/>
      <c r="F65" s="65"/>
      <c r="G65" s="65"/>
    </row>
    <row r="66" spans="4:9" ht="14" thickBot="1">
      <c r="D66" s="65"/>
      <c r="E66" s="65"/>
      <c r="F66" s="65"/>
      <c r="G66" s="65"/>
      <c r="H66" s="8" t="s">
        <v>122</v>
      </c>
    </row>
    <row r="67" spans="4:9" ht="18" thickBot="1">
      <c r="D67" s="65"/>
      <c r="E67" s="65"/>
      <c r="F67" s="65"/>
      <c r="G67" s="65"/>
      <c r="H67" s="66" t="s">
        <v>124</v>
      </c>
      <c r="I67" s="67" t="s">
        <v>1</v>
      </c>
    </row>
    <row r="68" spans="4:9" ht="17" thickBot="1">
      <c r="D68" s="65"/>
      <c r="E68" s="65"/>
      <c r="F68" s="65"/>
      <c r="G68" s="65"/>
      <c r="H68" s="72"/>
      <c r="I68" s="73">
        <v>5000</v>
      </c>
    </row>
    <row r="71" spans="4:9" ht="14" thickBot="1">
      <c r="H71" s="8" t="s">
        <v>121</v>
      </c>
    </row>
    <row r="72" spans="4:9" ht="18" thickBot="1">
      <c r="H72" s="66" t="s">
        <v>124</v>
      </c>
      <c r="I72" s="67" t="s">
        <v>1</v>
      </c>
    </row>
    <row r="73" spans="4:9" ht="17" thickBot="1">
      <c r="H73" s="90">
        <v>5000</v>
      </c>
      <c r="I73" s="87"/>
    </row>
    <row r="75" spans="4:9">
      <c r="D75" s="65" t="s">
        <v>158</v>
      </c>
      <c r="E75" s="65"/>
      <c r="F75" s="65"/>
      <c r="G75" s="65"/>
    </row>
    <row r="76" spans="4:9">
      <c r="D76" s="65"/>
      <c r="E76" s="65"/>
      <c r="F76" s="65"/>
      <c r="G76" s="65"/>
    </row>
    <row r="77" spans="4:9">
      <c r="D77" s="65"/>
      <c r="E77" s="65"/>
      <c r="F77" s="65"/>
      <c r="G77" s="65"/>
    </row>
    <row r="78" spans="4:9">
      <c r="D78" s="65"/>
      <c r="E78" s="65"/>
      <c r="F78" s="65"/>
      <c r="G78" s="65"/>
    </row>
    <row r="79" spans="4:9" ht="14" thickBot="1">
      <c r="H79" s="8" t="s">
        <v>121</v>
      </c>
    </row>
    <row r="80" spans="4:9" ht="18" thickBot="1">
      <c r="H80" s="66" t="s">
        <v>124</v>
      </c>
      <c r="I80" s="67" t="s">
        <v>1</v>
      </c>
    </row>
    <row r="81" spans="7:10" ht="17" thickBot="1">
      <c r="H81" s="90"/>
      <c r="I81" s="87">
        <v>8500</v>
      </c>
    </row>
    <row r="84" spans="7:10" ht="14" thickBot="1">
      <c r="H84" s="8" t="s">
        <v>159</v>
      </c>
    </row>
    <row r="85" spans="7:10" ht="18" thickBot="1">
      <c r="H85" s="66" t="s">
        <v>124</v>
      </c>
      <c r="I85" s="67" t="s">
        <v>1</v>
      </c>
    </row>
    <row r="86" spans="7:10" ht="17" thickBot="1">
      <c r="H86" s="90">
        <v>8500</v>
      </c>
      <c r="I86" s="87"/>
    </row>
    <row r="89" spans="7:10" ht="14" thickBot="1"/>
    <row r="90" spans="7:10" ht="18" thickBot="1">
      <c r="H90" s="66" t="s">
        <v>124</v>
      </c>
      <c r="I90" s="67" t="s">
        <v>1</v>
      </c>
    </row>
    <row r="91" spans="7:10">
      <c r="G91" s="8" t="s">
        <v>149</v>
      </c>
      <c r="H91" s="88">
        <f>H73+H51+H8</f>
        <v>27000</v>
      </c>
      <c r="I91" s="88">
        <f>I81+I62+I27+I21</f>
        <v>14000</v>
      </c>
      <c r="J91" s="88">
        <f>H91-I91</f>
        <v>13000</v>
      </c>
    </row>
    <row r="94" spans="7:10">
      <c r="G94" s="8" t="s">
        <v>160</v>
      </c>
      <c r="I94">
        <f>I68+M8</f>
        <v>17000</v>
      </c>
    </row>
    <row r="97" spans="7:8">
      <c r="G97" s="8" t="s">
        <v>161</v>
      </c>
      <c r="H97" s="88">
        <f>H86+H41+H32</f>
        <v>14500</v>
      </c>
    </row>
  </sheetData>
  <mergeCells count="10">
    <mergeCell ref="D43:G46"/>
    <mergeCell ref="D54:G57"/>
    <mergeCell ref="D65:G68"/>
    <mergeCell ref="D75:G78"/>
    <mergeCell ref="B3:C4"/>
    <mergeCell ref="D7:F9"/>
    <mergeCell ref="D11:F13"/>
    <mergeCell ref="B18:C19"/>
    <mergeCell ref="D24:G26"/>
    <mergeCell ref="D35:G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L32"/>
  <sheetViews>
    <sheetView workbookViewId="0">
      <selection activeCell="O28" sqref="O28"/>
    </sheetView>
  </sheetViews>
  <sheetFormatPr baseColWidth="10" defaultRowHeight="13"/>
  <sheetData>
    <row r="5" spans="4:4" ht="16">
      <c r="D5" s="62" t="s">
        <v>100</v>
      </c>
    </row>
    <row r="6" spans="4:4" ht="16">
      <c r="D6" s="62"/>
    </row>
    <row r="7" spans="4:4" ht="16">
      <c r="D7" s="62" t="s">
        <v>101</v>
      </c>
    </row>
    <row r="8" spans="4:4" ht="16">
      <c r="D8" s="62"/>
    </row>
    <row r="9" spans="4:4" ht="16">
      <c r="D9" s="63" t="s">
        <v>102</v>
      </c>
    </row>
    <row r="10" spans="4:4" ht="16">
      <c r="D10" s="63" t="s">
        <v>103</v>
      </c>
    </row>
    <row r="11" spans="4:4" ht="16">
      <c r="D11" s="63" t="s">
        <v>104</v>
      </c>
    </row>
    <row r="12" spans="4:4" ht="16">
      <c r="D12" s="63" t="s">
        <v>105</v>
      </c>
    </row>
    <row r="13" spans="4:4" ht="16">
      <c r="D13" s="63" t="s">
        <v>106</v>
      </c>
    </row>
    <row r="14" spans="4:4" ht="16">
      <c r="D14" s="63" t="s">
        <v>107</v>
      </c>
    </row>
    <row r="15" spans="4:4" ht="16">
      <c r="D15" s="63" t="s">
        <v>108</v>
      </c>
    </row>
    <row r="16" spans="4:4" ht="16">
      <c r="D16" s="63" t="s">
        <v>109</v>
      </c>
    </row>
    <row r="17" spans="4:12" ht="16">
      <c r="D17" s="63" t="s">
        <v>110</v>
      </c>
    </row>
    <row r="18" spans="4:12" ht="16">
      <c r="D18" s="63" t="s">
        <v>111</v>
      </c>
    </row>
    <row r="19" spans="4:12" ht="16">
      <c r="D19" s="62"/>
    </row>
    <row r="20" spans="4:12" ht="16">
      <c r="D20" s="62" t="s">
        <v>112</v>
      </c>
    </row>
    <row r="21" spans="4:12" ht="16">
      <c r="D21" s="62" t="s">
        <v>113</v>
      </c>
    </row>
    <row r="22" spans="4:12" ht="16">
      <c r="D22" s="62" t="s">
        <v>114</v>
      </c>
    </row>
    <row r="23" spans="4:12" ht="16">
      <c r="D23" s="62" t="s">
        <v>115</v>
      </c>
    </row>
    <row r="24" spans="4:12" ht="16">
      <c r="D24" s="62" t="s">
        <v>116</v>
      </c>
    </row>
    <row r="25" spans="4:12" ht="16">
      <c r="D25" s="62"/>
    </row>
    <row r="26" spans="4:12" ht="16">
      <c r="D26" s="62"/>
    </row>
    <row r="32" spans="4:12">
      <c r="L32" s="8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>
      <selection activeCell="G25" sqref="G25"/>
    </sheetView>
  </sheetViews>
  <sheetFormatPr baseColWidth="10" defaultColWidth="8.83203125" defaultRowHeight="13"/>
  <cols>
    <col min="1" max="1" width="91" customWidth="1"/>
    <col min="2" max="2" width="2.6640625" bestFit="1" customWidth="1"/>
    <col min="3" max="3" width="10.6640625" bestFit="1" customWidth="1"/>
    <col min="5" max="5" width="3.83203125" bestFit="1" customWidth="1"/>
    <col min="6" max="6" width="2.6640625" bestFit="1" customWidth="1"/>
    <col min="9" max="9" width="2.6640625" bestFit="1" customWidth="1"/>
    <col min="10" max="10" width="2.6640625" customWidth="1"/>
    <col min="13" max="13" width="2.6640625" bestFit="1" customWidth="1"/>
    <col min="14" max="14" width="3.6640625" customWidth="1"/>
    <col min="17" max="17" width="2.6640625" bestFit="1" customWidth="1"/>
  </cols>
  <sheetData>
    <row r="1" spans="1:17" ht="18">
      <c r="A1" s="102" t="s">
        <v>201</v>
      </c>
      <c r="C1" s="103" t="s">
        <v>17</v>
      </c>
      <c r="D1" s="103"/>
      <c r="E1" s="104"/>
      <c r="F1" s="104"/>
      <c r="G1" s="103" t="s">
        <v>18</v>
      </c>
      <c r="H1" s="103"/>
      <c r="I1" s="104"/>
      <c r="J1" s="104"/>
      <c r="K1" s="103" t="s">
        <v>202</v>
      </c>
      <c r="L1" s="103"/>
      <c r="M1" s="104"/>
      <c r="N1" s="104"/>
      <c r="O1" s="103" t="s">
        <v>203</v>
      </c>
      <c r="P1" s="103"/>
    </row>
    <row r="2" spans="1:17" ht="36">
      <c r="A2" s="105" t="s">
        <v>101</v>
      </c>
      <c r="C2" s="106" t="s">
        <v>204</v>
      </c>
      <c r="D2" s="106"/>
      <c r="G2" s="106" t="s">
        <v>205</v>
      </c>
      <c r="H2" s="106"/>
      <c r="K2" s="106" t="s">
        <v>206</v>
      </c>
      <c r="L2" s="106"/>
      <c r="O2" s="106" t="s">
        <v>207</v>
      </c>
      <c r="P2" s="106"/>
    </row>
    <row r="3" spans="1:17">
      <c r="B3" t="s">
        <v>208</v>
      </c>
      <c r="C3" s="107">
        <v>10000</v>
      </c>
      <c r="D3" s="88"/>
      <c r="G3" s="107"/>
      <c r="H3" s="88">
        <v>1000</v>
      </c>
      <c r="I3" t="s">
        <v>209</v>
      </c>
      <c r="K3" s="107"/>
      <c r="L3" s="88">
        <v>500</v>
      </c>
      <c r="M3" t="s">
        <v>209</v>
      </c>
      <c r="O3" s="107"/>
      <c r="P3" s="88">
        <v>10000</v>
      </c>
      <c r="Q3" t="s">
        <v>208</v>
      </c>
    </row>
    <row r="4" spans="1:17" ht="18">
      <c r="A4" s="105" t="s">
        <v>210</v>
      </c>
      <c r="B4" t="s">
        <v>211</v>
      </c>
      <c r="C4" s="107">
        <v>2500</v>
      </c>
      <c r="D4" s="88">
        <v>2000</v>
      </c>
      <c r="E4" s="3" t="s">
        <v>212</v>
      </c>
      <c r="F4" s="3"/>
      <c r="G4" s="107"/>
      <c r="H4" s="88">
        <v>600</v>
      </c>
      <c r="I4" t="s">
        <v>213</v>
      </c>
      <c r="K4" s="107"/>
      <c r="L4" s="88">
        <v>200</v>
      </c>
      <c r="M4" t="s">
        <v>214</v>
      </c>
      <c r="O4" s="107"/>
      <c r="P4" s="88">
        <v>5000</v>
      </c>
      <c r="Q4" t="s">
        <v>211</v>
      </c>
    </row>
    <row r="5" spans="1:17" ht="18">
      <c r="A5" s="105" t="s">
        <v>215</v>
      </c>
      <c r="B5" t="s">
        <v>214</v>
      </c>
      <c r="C5" s="107">
        <v>200</v>
      </c>
      <c r="D5" s="88">
        <v>500</v>
      </c>
      <c r="E5" t="s">
        <v>216</v>
      </c>
      <c r="G5" s="107"/>
      <c r="H5" s="88"/>
      <c r="K5" s="107"/>
      <c r="L5" s="88"/>
      <c r="O5" s="107"/>
      <c r="P5" s="88"/>
    </row>
    <row r="6" spans="1:17" ht="19" thickBot="1">
      <c r="A6" s="105" t="s">
        <v>217</v>
      </c>
      <c r="B6" t="s">
        <v>218</v>
      </c>
      <c r="C6" s="108">
        <v>500</v>
      </c>
      <c r="D6" s="109">
        <v>500</v>
      </c>
      <c r="E6" s="3" t="s">
        <v>219</v>
      </c>
      <c r="F6" s="110" t="s">
        <v>219</v>
      </c>
      <c r="G6" s="108">
        <v>500</v>
      </c>
      <c r="H6" s="109"/>
      <c r="K6" s="108"/>
      <c r="L6" s="109"/>
      <c r="O6" s="108"/>
      <c r="P6" s="109"/>
    </row>
    <row r="7" spans="1:17" ht="19" thickTop="1">
      <c r="A7" s="105" t="s">
        <v>220</v>
      </c>
      <c r="C7" s="107">
        <f>SUM(C3:C6)</f>
        <v>13200</v>
      </c>
      <c r="D7" s="88">
        <f>SUM(D4:D6)</f>
        <v>3000</v>
      </c>
      <c r="G7" s="111">
        <f>SUM(G3:G6)</f>
        <v>500</v>
      </c>
      <c r="H7" s="88">
        <f>SUM(H3:H6)</f>
        <v>1600</v>
      </c>
      <c r="K7" s="88">
        <f>SUM(K3:K6)</f>
        <v>0</v>
      </c>
      <c r="L7" s="88">
        <f>SUM(L3:L6)</f>
        <v>700</v>
      </c>
      <c r="O7" s="107"/>
      <c r="P7" s="88">
        <f>SUM(P3:P6)</f>
        <v>15000</v>
      </c>
    </row>
    <row r="8" spans="1:17" ht="18">
      <c r="A8" s="105" t="s">
        <v>221</v>
      </c>
      <c r="C8" s="112">
        <f>C7-D7</f>
        <v>10200</v>
      </c>
      <c r="D8" s="113"/>
      <c r="E8" s="104"/>
      <c r="F8" s="104"/>
      <c r="G8" s="114"/>
      <c r="H8" s="113">
        <f>H7-G7</f>
        <v>1100</v>
      </c>
      <c r="I8" s="104"/>
      <c r="J8" s="104"/>
      <c r="K8" s="112"/>
      <c r="L8" s="113">
        <f>L7-K7</f>
        <v>700</v>
      </c>
      <c r="M8" s="104"/>
      <c r="N8" s="104"/>
      <c r="O8" s="112"/>
      <c r="P8" s="113">
        <f>P7-O7</f>
        <v>15000</v>
      </c>
    </row>
    <row r="9" spans="1:17" ht="18">
      <c r="A9" s="105" t="s">
        <v>222</v>
      </c>
    </row>
    <row r="10" spans="1:17" ht="18">
      <c r="A10" s="105" t="s">
        <v>223</v>
      </c>
      <c r="C10" s="106" t="s">
        <v>224</v>
      </c>
      <c r="D10" s="106"/>
      <c r="G10" s="106" t="s">
        <v>225</v>
      </c>
      <c r="H10" s="106"/>
      <c r="K10" s="115" t="s">
        <v>226</v>
      </c>
      <c r="L10" s="115"/>
    </row>
    <row r="11" spans="1:17" ht="36">
      <c r="A11" s="105" t="s">
        <v>227</v>
      </c>
      <c r="B11" t="s">
        <v>212</v>
      </c>
      <c r="C11" s="107">
        <v>2000</v>
      </c>
      <c r="D11" s="88"/>
      <c r="G11" s="107"/>
      <c r="H11" s="88">
        <v>5000</v>
      </c>
      <c r="I11" t="s">
        <v>228</v>
      </c>
      <c r="K11" s="107">
        <v>500</v>
      </c>
      <c r="L11" s="88"/>
    </row>
    <row r="12" spans="1:17" ht="19" thickBot="1">
      <c r="A12" s="105" t="s">
        <v>229</v>
      </c>
      <c r="C12" s="108"/>
      <c r="D12" s="109"/>
      <c r="G12" s="108"/>
      <c r="H12" s="109"/>
      <c r="K12" s="108">
        <v>200</v>
      </c>
      <c r="L12" s="109"/>
    </row>
    <row r="13" spans="1:17" ht="19" thickTop="1">
      <c r="A13" s="105" t="s">
        <v>230</v>
      </c>
      <c r="C13" s="112">
        <f>SUM(C11:C12)</f>
        <v>2000</v>
      </c>
      <c r="D13" s="113"/>
      <c r="E13" s="104"/>
      <c r="F13" s="104"/>
      <c r="G13" s="116"/>
      <c r="H13" s="117">
        <f>SUM(H11:H12)</f>
        <v>5000</v>
      </c>
      <c r="I13" s="104"/>
      <c r="J13" s="104"/>
      <c r="K13" s="118">
        <f>SUM(K11:K12)</f>
        <v>700</v>
      </c>
      <c r="L13" s="88"/>
    </row>
    <row r="14" spans="1:17" ht="18">
      <c r="A14" s="105" t="s">
        <v>231</v>
      </c>
      <c r="C14" s="119"/>
      <c r="D14" s="120"/>
      <c r="E14" s="121"/>
      <c r="F14" s="121"/>
      <c r="G14" s="119"/>
      <c r="H14" s="120"/>
      <c r="I14" s="121"/>
      <c r="J14" s="121"/>
      <c r="K14" s="119"/>
      <c r="L14" s="120"/>
      <c r="M14" s="121"/>
      <c r="N14" s="121"/>
      <c r="O14" s="121"/>
      <c r="P14" s="121"/>
      <c r="Q14" s="121"/>
    </row>
    <row r="15" spans="1:17" ht="18">
      <c r="A15" s="105" t="s">
        <v>232</v>
      </c>
      <c r="C15" s="106" t="s">
        <v>233</v>
      </c>
      <c r="D15" s="106"/>
      <c r="G15" s="119"/>
      <c r="H15" s="120"/>
      <c r="I15" s="121"/>
      <c r="J15" s="121"/>
      <c r="K15" s="119"/>
      <c r="L15" s="120"/>
      <c r="M15" s="121"/>
      <c r="N15" s="121"/>
      <c r="O15" s="121"/>
      <c r="P15" s="121"/>
      <c r="Q15" s="121"/>
    </row>
    <row r="16" spans="1:17" ht="18">
      <c r="A16" s="105" t="s">
        <v>234</v>
      </c>
      <c r="B16" t="s">
        <v>209</v>
      </c>
      <c r="C16" s="107">
        <v>500</v>
      </c>
      <c r="D16" s="88"/>
      <c r="G16" s="119"/>
      <c r="H16" s="120"/>
      <c r="I16" s="121"/>
      <c r="J16" s="121"/>
      <c r="K16" s="119"/>
      <c r="L16" s="120"/>
      <c r="M16" s="121"/>
      <c r="N16" s="121"/>
      <c r="O16" s="121"/>
      <c r="P16" s="121"/>
      <c r="Q16" s="121"/>
    </row>
    <row r="17" spans="1:5" ht="18">
      <c r="A17" s="105" t="s">
        <v>235</v>
      </c>
      <c r="C17" s="107"/>
      <c r="D17" s="88">
        <v>500</v>
      </c>
      <c r="E17" t="s">
        <v>218</v>
      </c>
    </row>
    <row r="18" spans="1:5" ht="19" thickBot="1">
      <c r="A18" s="105" t="s">
        <v>116</v>
      </c>
      <c r="C18" s="108"/>
      <c r="D18" s="109"/>
    </row>
    <row r="19" spans="1:5" ht="14" thickTop="1">
      <c r="C19" s="107">
        <f>SUM(C16:C18)</f>
        <v>500</v>
      </c>
      <c r="D19" s="88">
        <f>SUM(D16:D18)</f>
        <v>500</v>
      </c>
    </row>
    <row r="20" spans="1:5" ht="15">
      <c r="C20" s="117">
        <f>C19-D19</f>
        <v>0</v>
      </c>
      <c r="D20" s="88"/>
    </row>
    <row r="22" spans="1:5">
      <c r="C22" s="106" t="s">
        <v>236</v>
      </c>
      <c r="D22" s="106"/>
    </row>
    <row r="23" spans="1:5">
      <c r="B23" t="s">
        <v>213</v>
      </c>
      <c r="C23" s="107">
        <v>600</v>
      </c>
      <c r="D23" s="88"/>
    </row>
    <row r="24" spans="1:5">
      <c r="C24" s="107"/>
      <c r="D24" s="88"/>
    </row>
    <row r="25" spans="1:5" ht="14" thickBot="1">
      <c r="C25" s="108"/>
      <c r="D25" s="109"/>
    </row>
    <row r="26" spans="1:5" ht="16" thickTop="1">
      <c r="C26" s="112">
        <f>SUM(C23:C25)</f>
        <v>600</v>
      </c>
      <c r="D26" s="88">
        <f>SUM(D23:D25)</f>
        <v>0</v>
      </c>
    </row>
    <row r="27" spans="1:5">
      <c r="C27" s="119"/>
      <c r="D27" s="88"/>
    </row>
    <row r="28" spans="1:5">
      <c r="C28" s="119"/>
      <c r="D28" s="88"/>
    </row>
    <row r="30" spans="1:5">
      <c r="C30" s="106" t="s">
        <v>237</v>
      </c>
      <c r="D30" s="106"/>
    </row>
    <row r="31" spans="1:5">
      <c r="B31" t="s">
        <v>228</v>
      </c>
      <c r="C31" s="107">
        <v>5000</v>
      </c>
      <c r="D31" s="88"/>
    </row>
    <row r="32" spans="1:5">
      <c r="C32" s="107"/>
      <c r="D32" s="88"/>
    </row>
    <row r="33" spans="2:5" ht="14" thickBot="1">
      <c r="C33" s="108"/>
      <c r="D33" s="109"/>
    </row>
    <row r="34" spans="2:5" ht="16" thickTop="1">
      <c r="C34" s="112">
        <f>SUM(C31:C33)</f>
        <v>5000</v>
      </c>
      <c r="D34" s="88"/>
    </row>
    <row r="36" spans="2:5">
      <c r="C36" s="106" t="s">
        <v>238</v>
      </c>
      <c r="D36" s="106"/>
    </row>
    <row r="37" spans="2:5">
      <c r="B37" t="s">
        <v>216</v>
      </c>
      <c r="C37" s="107">
        <v>1500</v>
      </c>
      <c r="D37" s="88">
        <v>500</v>
      </c>
      <c r="E37" t="s">
        <v>209</v>
      </c>
    </row>
    <row r="38" spans="2:5">
      <c r="B38" t="s">
        <v>211</v>
      </c>
      <c r="C38" s="107">
        <v>2500</v>
      </c>
      <c r="D38" s="88">
        <v>200</v>
      </c>
      <c r="E38" t="s">
        <v>214</v>
      </c>
    </row>
    <row r="39" spans="2:5">
      <c r="C39" s="107"/>
    </row>
    <row r="40" spans="2:5">
      <c r="C40" s="107"/>
      <c r="D40" s="88"/>
    </row>
    <row r="41" spans="2:5" ht="14" thickBot="1">
      <c r="C41" s="108"/>
      <c r="D41" s="109"/>
    </row>
    <row r="42" spans="2:5" ht="14" thickTop="1">
      <c r="C42" s="107">
        <f>SUM(C37:C41)</f>
        <v>4000</v>
      </c>
      <c r="D42" s="88">
        <f>SUM(D37:D41)</f>
        <v>700</v>
      </c>
    </row>
    <row r="43" spans="2:5" ht="15">
      <c r="C43" s="122">
        <f>C42-D42</f>
        <v>3300</v>
      </c>
    </row>
  </sheetData>
  <mergeCells count="15">
    <mergeCell ref="C36:D36"/>
    <mergeCell ref="C10:D10"/>
    <mergeCell ref="G10:H10"/>
    <mergeCell ref="K10:L10"/>
    <mergeCell ref="C15:D15"/>
    <mergeCell ref="C22:D22"/>
    <mergeCell ref="C30:D30"/>
    <mergeCell ref="C1:D1"/>
    <mergeCell ref="G1:H1"/>
    <mergeCell ref="K1:L1"/>
    <mergeCell ref="O1:P1"/>
    <mergeCell ref="C2:D2"/>
    <mergeCell ref="G2:H2"/>
    <mergeCell ref="K2:L2"/>
    <mergeCell ref="O2:P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21"/>
  <sheetViews>
    <sheetView workbookViewId="0">
      <selection activeCell="M30" sqref="M30"/>
    </sheetView>
  </sheetViews>
  <sheetFormatPr baseColWidth="10" defaultColWidth="8.83203125" defaultRowHeight="13"/>
  <cols>
    <col min="3" max="3" width="22.6640625" bestFit="1" customWidth="1"/>
    <col min="4" max="4" width="11.1640625" customWidth="1"/>
    <col min="5" max="6" width="12" customWidth="1"/>
    <col min="7" max="7" width="10.1640625" customWidth="1"/>
    <col min="8" max="8" width="10.83203125" customWidth="1"/>
  </cols>
  <sheetData>
    <row r="1" spans="3:9" ht="15">
      <c r="C1" s="123" t="s">
        <v>239</v>
      </c>
      <c r="D1" s="124" t="s">
        <v>240</v>
      </c>
      <c r="E1" s="124"/>
      <c r="F1" s="124" t="s">
        <v>241</v>
      </c>
      <c r="G1" s="124"/>
      <c r="H1" s="124" t="s">
        <v>242</v>
      </c>
      <c r="I1" s="124"/>
    </row>
    <row r="2" spans="3:9" ht="15">
      <c r="C2" s="123"/>
      <c r="D2" s="125" t="s">
        <v>243</v>
      </c>
      <c r="E2" s="125" t="s">
        <v>244</v>
      </c>
      <c r="F2" s="125" t="s">
        <v>243</v>
      </c>
      <c r="G2" s="125" t="s">
        <v>244</v>
      </c>
      <c r="H2" s="125" t="s">
        <v>243</v>
      </c>
      <c r="I2" s="125" t="s">
        <v>244</v>
      </c>
    </row>
    <row r="3" spans="3:9">
      <c r="C3" s="46" t="s">
        <v>121</v>
      </c>
      <c r="D3" s="126"/>
      <c r="E3" s="126"/>
      <c r="F3" s="126">
        <v>13200</v>
      </c>
      <c r="G3" s="126">
        <v>3000</v>
      </c>
      <c r="H3" s="126">
        <f>F3-G3</f>
        <v>10200</v>
      </c>
      <c r="I3" s="126"/>
    </row>
    <row r="4" spans="3:9">
      <c r="C4" s="46" t="s">
        <v>245</v>
      </c>
      <c r="D4" s="126"/>
      <c r="E4" s="126"/>
      <c r="F4" s="126">
        <v>5000</v>
      </c>
      <c r="G4" s="126"/>
      <c r="H4" s="126">
        <f>F4-G4</f>
        <v>5000</v>
      </c>
      <c r="I4" s="126"/>
    </row>
    <row r="5" spans="3:9">
      <c r="C5" s="46" t="s">
        <v>246</v>
      </c>
      <c r="D5" s="126"/>
      <c r="E5" s="126"/>
      <c r="F5" s="126">
        <v>500</v>
      </c>
      <c r="G5" s="126">
        <v>500</v>
      </c>
      <c r="H5" s="126">
        <f>F5-G5</f>
        <v>0</v>
      </c>
      <c r="I5" s="126"/>
    </row>
    <row r="6" spans="3:9">
      <c r="C6" s="46" t="s">
        <v>247</v>
      </c>
      <c r="D6" s="126"/>
      <c r="E6" s="126"/>
      <c r="F6" s="126">
        <v>4000</v>
      </c>
      <c r="G6" s="126">
        <v>700</v>
      </c>
      <c r="H6" s="126">
        <f>F6-G6</f>
        <v>3300</v>
      </c>
      <c r="I6" s="126"/>
    </row>
    <row r="7" spans="3:9">
      <c r="C7" s="46" t="s">
        <v>248</v>
      </c>
      <c r="D7" s="126"/>
      <c r="E7" s="126"/>
      <c r="F7" s="126">
        <v>2000</v>
      </c>
      <c r="G7" s="126"/>
      <c r="H7" s="126">
        <f t="shared" ref="H7:H8" si="0">F7-G7</f>
        <v>2000</v>
      </c>
      <c r="I7" s="126"/>
    </row>
    <row r="8" spans="3:9">
      <c r="C8" s="46" t="s">
        <v>249</v>
      </c>
      <c r="D8" s="126"/>
      <c r="E8" s="126"/>
      <c r="F8" s="126">
        <v>600</v>
      </c>
      <c r="G8" s="126"/>
      <c r="H8" s="126">
        <f t="shared" si="0"/>
        <v>600</v>
      </c>
      <c r="I8" s="126"/>
    </row>
    <row r="9" spans="3:9">
      <c r="C9" s="46" t="s">
        <v>145</v>
      </c>
      <c r="D9" s="126"/>
      <c r="E9" s="126"/>
      <c r="F9" s="126">
        <v>500</v>
      </c>
      <c r="G9" s="126">
        <v>1600</v>
      </c>
      <c r="H9" s="46"/>
      <c r="I9" s="126">
        <f>G9-F9</f>
        <v>1100</v>
      </c>
    </row>
    <row r="10" spans="3:9">
      <c r="C10" s="46" t="s">
        <v>250</v>
      </c>
      <c r="D10" s="126"/>
      <c r="E10" s="126"/>
      <c r="F10" s="126"/>
      <c r="G10" s="126">
        <v>5000</v>
      </c>
      <c r="H10" s="126"/>
      <c r="I10" s="126">
        <f>G10-F10</f>
        <v>5000</v>
      </c>
    </row>
    <row r="11" spans="3:9">
      <c r="C11" s="46" t="s">
        <v>251</v>
      </c>
      <c r="D11" s="126"/>
      <c r="E11" s="126"/>
      <c r="F11" s="126"/>
      <c r="G11" s="126">
        <v>700</v>
      </c>
      <c r="H11" s="126"/>
      <c r="I11" s="126">
        <f>G11-F11</f>
        <v>700</v>
      </c>
    </row>
    <row r="12" spans="3:9">
      <c r="C12" s="46" t="s">
        <v>252</v>
      </c>
      <c r="D12" s="126"/>
      <c r="E12" s="126"/>
      <c r="F12" s="126">
        <v>700</v>
      </c>
      <c r="G12" s="126"/>
      <c r="H12" s="126">
        <f t="shared" ref="H12" si="1">F12-G12</f>
        <v>700</v>
      </c>
      <c r="I12" s="126"/>
    </row>
    <row r="13" spans="3:9">
      <c r="C13" s="46" t="s">
        <v>253</v>
      </c>
      <c r="D13" s="126"/>
      <c r="E13" s="126"/>
      <c r="F13" s="126"/>
      <c r="G13" s="126">
        <v>15000</v>
      </c>
      <c r="H13" s="126"/>
      <c r="I13" s="126">
        <f>G13-F13</f>
        <v>15000</v>
      </c>
    </row>
    <row r="14" spans="3:9" ht="15">
      <c r="C14" s="127" t="s">
        <v>254</v>
      </c>
      <c r="D14" s="128"/>
      <c r="E14" s="128"/>
      <c r="F14" s="128">
        <f>SUM(F3:F13)</f>
        <v>26500</v>
      </c>
      <c r="G14" s="128">
        <f t="shared" ref="G14:I14" si="2">SUM(G3:G13)</f>
        <v>26500</v>
      </c>
      <c r="H14" s="128">
        <f t="shared" si="2"/>
        <v>21800</v>
      </c>
      <c r="I14" s="128">
        <f t="shared" si="2"/>
        <v>21800</v>
      </c>
    </row>
    <row r="15" spans="3:9">
      <c r="D15" s="88"/>
      <c r="E15" s="88"/>
      <c r="F15" s="88"/>
      <c r="G15" s="88"/>
      <c r="H15" s="88"/>
      <c r="I15" s="88"/>
    </row>
    <row r="16" spans="3:9">
      <c r="D16" s="88"/>
      <c r="E16" s="88"/>
      <c r="F16" s="88"/>
      <c r="G16" s="88"/>
      <c r="H16" s="88"/>
      <c r="I16" s="88"/>
    </row>
    <row r="17" spans="4:9">
      <c r="D17" s="88"/>
      <c r="E17" s="88"/>
      <c r="F17" s="88"/>
      <c r="G17" s="88"/>
      <c r="H17" s="88"/>
      <c r="I17" s="88"/>
    </row>
    <row r="18" spans="4:9">
      <c r="D18" s="88"/>
      <c r="E18" s="88"/>
      <c r="F18" s="88"/>
      <c r="G18" s="88"/>
      <c r="H18" s="88"/>
      <c r="I18" s="88"/>
    </row>
    <row r="19" spans="4:9">
      <c r="D19" s="88"/>
      <c r="E19" s="88"/>
      <c r="F19" s="88"/>
      <c r="G19" s="88"/>
      <c r="H19" s="88"/>
      <c r="I19" s="88"/>
    </row>
    <row r="20" spans="4:9">
      <c r="D20" s="88"/>
      <c r="E20" s="88"/>
      <c r="F20" s="88"/>
      <c r="G20" s="88"/>
      <c r="H20" s="88"/>
      <c r="I20" s="88"/>
    </row>
    <row r="21" spans="4:9">
      <c r="D21" s="88"/>
      <c r="E21" s="88"/>
      <c r="F21" s="88"/>
      <c r="G21" s="88"/>
      <c r="H21" s="88"/>
      <c r="I21" s="88"/>
    </row>
  </sheetData>
  <mergeCells count="4">
    <mergeCell ref="C1:C2"/>
    <mergeCell ref="D1:E1"/>
    <mergeCell ref="F1:G1"/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Pamonhas joe</vt:lpstr>
      <vt:lpstr>Balanco Patrimonial</vt:lpstr>
      <vt:lpstr>DRE</vt:lpstr>
      <vt:lpstr>Mutacoes do PL</vt:lpstr>
      <vt:lpstr>2. Caso da aula 1 enunciado</vt:lpstr>
      <vt:lpstr>2. Caso da aula 1 resolvido</vt:lpstr>
      <vt:lpstr>T1 enunciado</vt:lpstr>
      <vt:lpstr>T1 resolvido razonete</vt:lpstr>
      <vt:lpstr>T1 balancete</vt:lpstr>
      <vt:lpstr>T1 Balanço Patrimonial</vt:lpstr>
      <vt:lpstr>T2. QUESTÕES Ind Fin</vt:lpstr>
      <vt:lpstr>T2 Modelo</vt:lpstr>
      <vt:lpstr>FINANÇAS PRO 3362 2019 cronogra</vt:lpstr>
      <vt:lpstr>'T2 Modelo'!_Toc417809258</vt:lpstr>
      <vt:lpstr>'T2 Modelo'!_Toc417809259</vt:lpstr>
      <vt:lpstr>'T2 Modelo'!_Toc417809260</vt:lpstr>
      <vt:lpstr>'T2 Modelo'!_Toc417809261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vanzolini</dc:creator>
  <cp:lastModifiedBy>Microsoft Office User</cp:lastModifiedBy>
  <dcterms:created xsi:type="dcterms:W3CDTF">2008-07-24T18:53:00Z</dcterms:created>
  <dcterms:modified xsi:type="dcterms:W3CDTF">2020-06-17T16:01:33Z</dcterms:modified>
</cp:coreProperties>
</file>