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drawings/_rels/drawing2.xml.rels" ContentType="application/vnd.openxmlformats-package.relationships+xml"/>
  <Override PartName="/xl/drawings/drawing4.xml" ContentType="application/vnd.openxmlformats-officedocument.drawing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26.xml" ContentType="application/vnd.openxmlformats-officedocument.drawingml.chart+xml"/>
  <Override PartName="/xl/charts/chart18.xml" ContentType="application/vnd.openxmlformats-officedocument.drawingml.chart+xml"/>
  <Override PartName="/xl/charts/chart25.xml" ContentType="application/vnd.openxmlformats-officedocument.drawingml.chart+xml"/>
  <Override PartName="/xl/charts/chart16.xml" ContentType="application/vnd.openxmlformats-officedocument.drawingml.chart+xml"/>
  <Override PartName="/xl/charts/chart23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22.xml" ContentType="application/vnd.openxmlformats-officedocument.drawingml.chart+xml"/>
  <Override PartName="/xl/charts/chart27.xml" ContentType="application/vnd.openxmlformats-officedocument.drawingml.chart+xml"/>
  <Override PartName="/xl/charts/chart24.xml" ContentType="application/vnd.openxmlformats-officedocument.drawingml.chart+xml"/>
  <Override PartName="/xl/charts/chart17.xml" ContentType="application/vnd.openxmlformats-officedocument.drawingml.chart+xml"/>
  <Override PartName="/xl/workbook.xml" ContentType="application/vnd.openxmlformats-officedocument.spreadsheetml.sheet.main+xml"/>
  <Override PartName="/xl/styles.xml" ContentType="application/vnd.openxmlformats-officedocument.spreadsheetml.styl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<sst xmlns="http://schemas.openxmlformats.org/spreadsheetml/2006/main" count="215" uniqueCount="154">
  <si>
    <t xml:space="preserve">D = 1 h-1</t>
  </si>
  <si>
    <t xml:space="preserve">D = 1</t>
  </si>
  <si>
    <t xml:space="preserve">Ensaio 1</t>
  </si>
  <si>
    <t xml:space="preserve">Ensaio 2</t>
  </si>
  <si>
    <t xml:space="preserve">t (h)</t>
  </si>
  <si>
    <t xml:space="preserve">biomassa (g/L)</t>
  </si>
  <si>
    <t xml:space="preserve">Batelada ideal, V cte</t>
  </si>
  <si>
    <t xml:space="preserve">V</t>
  </si>
  <si>
    <t xml:space="preserve">5 L</t>
  </si>
  <si>
    <t xml:space="preserve">mu_max</t>
  </si>
  <si>
    <t xml:space="preserve">Dia -1</t>
  </si>
  <si>
    <t xml:space="preserve">t_max</t>
  </si>
  <si>
    <t xml:space="preserve">max</t>
  </si>
  <si>
    <t xml:space="preserve">qp inst, t &gt;= 1.2 dias</t>
  </si>
  <si>
    <t xml:space="preserve">mu inst</t>
  </si>
  <si>
    <t xml:space="preserve">qs inst, t &gt;= 1.2 dias</t>
  </si>
  <si>
    <t xml:space="preserve">Y_{P/S} global</t>
  </si>
  <si>
    <t xml:space="preserve">Y_{B/S} global</t>
  </si>
  <si>
    <t xml:space="preserve">Y_{P/S} inst</t>
  </si>
  <si>
    <t xml:space="preserve">Y_{B/S} inst</t>
  </si>
  <si>
    <t xml:space="preserve">SOLVER</t>
  </si>
  <si>
    <t xml:space="preserve">Ks</t>
  </si>
  <si>
    <t xml:space="preserve">Ki</t>
  </si>
  <si>
    <t xml:space="preserve">KP</t>
  </si>
  <si>
    <t xml:space="preserve">Pmax</t>
  </si>
  <si>
    <t xml:space="preserve">n</t>
  </si>
  <si>
    <t xml:space="preserve">t (dias)</t>
  </si>
  <si>
    <t xml:space="preserve">[S] (g/L)</t>
  </si>
  <si>
    <t xml:space="preserve">[B] (g/L)</t>
  </si>
  <si>
    <t xml:space="preserve">[P] (g/L)</t>
  </si>
  <si>
    <t xml:space="preserve">prod P global</t>
  </si>
  <si>
    <t xml:space="preserve">prod B global</t>
  </si>
  <si>
    <t xml:space="preserve">qp inst</t>
  </si>
  <si>
    <t xml:space="preserve">qs inst</t>
  </si>
  <si>
    <t xml:space="preserve">Monod</t>
  </si>
  <si>
    <t xml:space="preserve">Inibição S</t>
  </si>
  <si>
    <t xml:space="preserve">Monod P</t>
  </si>
  <si>
    <t xml:space="preserve">Logístico</t>
  </si>
  <si>
    <t xml:space="preserve">err Monod</t>
  </si>
  <si>
    <t xml:space="preserve">err I S</t>
  </si>
  <si>
    <t xml:space="preserve">err Monod P</t>
  </si>
  <si>
    <t xml:space="preserve">err Logístico</t>
  </si>
  <si>
    <t xml:space="preserve">sem corrigir amostragem</t>
  </si>
  <si>
    <t xml:space="preserve">corrigindo amostragem</t>
  </si>
  <si>
    <t xml:space="preserve">concentração</t>
  </si>
  <si>
    <t xml:space="preserve">massa</t>
  </si>
  <si>
    <t xml:space="preserve">mu</t>
  </si>
  <si>
    <t xml:space="preserve">qS</t>
  </si>
  <si>
    <t xml:space="preserve">Y_{B/S}</t>
  </si>
  <si>
    <t xml:space="preserve">V (L)</t>
  </si>
  <si>
    <t xml:space="preserve">ln( [B] )</t>
  </si>
  <si>
    <t xml:space="preserve">ln( [S0] - [S] )</t>
  </si>
  <si>
    <t xml:space="preserve">mB (g)</t>
  </si>
  <si>
    <t xml:space="preserve">mS0 – mS (g)</t>
  </si>
  <si>
    <t xml:space="preserve">Ln ( mB )</t>
  </si>
  <si>
    <t xml:space="preserve">Ln ( mS0 – mS )</t>
  </si>
  <si>
    <t xml:space="preserve">mB real (g)</t>
  </si>
  <si>
    <t xml:space="preserve">Ln ( mB real )</t>
  </si>
  <si>
    <t xml:space="preserve">delta (ln (mB real) )</t>
  </si>
  <si>
    <t xml:space="preserve">delta t</t>
  </si>
  <si>
    <t xml:space="preserve">mu real</t>
  </si>
  <si>
    <t xml:space="preserve">mS real (g)</t>
  </si>
  <si>
    <t xml:space="preserve">delta mS real (g)</t>
  </si>
  <si>
    <t xml:space="preserve">delta mB real</t>
  </si>
  <si>
    <t xml:space="preserve">Y real</t>
  </si>
  <si>
    <t xml:space="preserve">Y</t>
  </si>
  <si>
    <t xml:space="preserve">Concentração, 0 - 12h</t>
  </si>
  <si>
    <t xml:space="preserve">massa, até 12h</t>
  </si>
  <si>
    <t xml:space="preserve">Concentração, 6 – 12h</t>
  </si>
  <si>
    <t xml:space="preserve">V(0)</t>
  </si>
  <si>
    <t xml:space="preserve">L</t>
  </si>
  <si>
    <t xml:space="preserve">[S]_feed</t>
  </si>
  <si>
    <t xml:space="preserve">g/L</t>
  </si>
  <si>
    <t xml:space="preserve">-delta mS total = -crescimento -alimentação</t>
  </si>
  <si>
    <t xml:space="preserve">[B] g/L</t>
  </si>
  <si>
    <t xml:space="preserve">t(h)</t>
  </si>
  <si>
    <t xml:space="preserve">F (L/h)</t>
  </si>
  <si>
    <t xml:space="preserve">mS (g)</t>
  </si>
  <si>
    <t xml:space="preserve">ln( [S]0 - [S] )</t>
  </si>
  <si>
    <t xml:space="preserve">ln( mB ) 0-12 h</t>
  </si>
  <si>
    <t xml:space="preserve">ln( mS0 – mS ) 0-12h</t>
  </si>
  <si>
    <t xml:space="preserve">ln( mB ) 6-12h</t>
  </si>
  <si>
    <t xml:space="preserve">ln( mS0 – mS ) 6-12h</t>
  </si>
  <si>
    <t xml:space="preserve">mS acc adicionada</t>
  </si>
  <si>
    <t xml:space="preserve">-delta mS total acc </t>
  </si>
  <si>
    <r>
      <rPr>
        <sz val="10"/>
        <rFont val="Arial"/>
        <family val="2"/>
      </rPr>
      <t xml:space="preserve">-delta mS total </t>
    </r>
    <r>
      <rPr>
        <b val="true"/>
        <sz val="10"/>
        <rFont val="Arial"/>
        <family val="2"/>
      </rPr>
      <t xml:space="preserve">(</t>
    </r>
    <r>
      <rPr>
        <sz val="10"/>
        <rFont val="Arial"/>
        <family val="2"/>
      </rPr>
      <t xml:space="preserve">1h</t>
    </r>
    <r>
      <rPr>
        <b val="true"/>
        <sz val="10"/>
        <rFont val="Arial"/>
        <family val="2"/>
      </rPr>
      <t xml:space="preserve">)</t>
    </r>
  </si>
  <si>
    <t xml:space="preserve">delta mB (1h)</t>
  </si>
  <si>
    <t xml:space="preserve">Y total</t>
  </si>
  <si>
    <t xml:space="preserve">delta mS crescimento acc </t>
  </si>
  <si>
    <t xml:space="preserve">delta mS crescimento (1h)</t>
  </si>
  <si>
    <t xml:space="preserve">RQ médio 0 a 6 h</t>
  </si>
  <si>
    <t xml:space="preserve">Y_{B/O2} instantaneo 3h</t>
  </si>
  <si>
    <t xml:space="preserve">Y_{CO2/S} mínimo entre 3 e 6h</t>
  </si>
  <si>
    <t xml:space="preserve">T</t>
  </si>
  <si>
    <t xml:space="preserve">ºC</t>
  </si>
  <si>
    <t xml:space="preserve">Gin</t>
  </si>
  <si>
    <t xml:space="preserve">L/h</t>
  </si>
  <si>
    <t xml:space="preserve">yO2,in</t>
  </si>
  <si>
    <t xml:space="preserve">L/L</t>
  </si>
  <si>
    <t xml:space="preserve">yCO2,in</t>
  </si>
  <si>
    <t xml:space="preserve">yN2,in</t>
  </si>
  <si>
    <t xml:space="preserve">R</t>
  </si>
  <si>
    <t xml:space="preserve">L atm / (K mol)</t>
  </si>
  <si>
    <t xml:space="preserve">yO2,out</t>
  </si>
  <si>
    <t xml:space="preserve">yCO2,out</t>
  </si>
  <si>
    <t xml:space="preserve">Y_{B/S} real</t>
  </si>
  <si>
    <t xml:space="preserve">densidade (g/L):</t>
  </si>
  <si>
    <t xml:space="preserve">Gout</t>
  </si>
  <si>
    <t xml:space="preserve">mB real</t>
  </si>
  <si>
    <t xml:space="preserve">q O2</t>
  </si>
  <si>
    <t xml:space="preserve">q CO2</t>
  </si>
  <si>
    <t xml:space="preserve">RQ</t>
  </si>
  <si>
    <t xml:space="preserve">Y_{B/O2}</t>
  </si>
  <si>
    <t xml:space="preserve">Y_{CO2/S}</t>
  </si>
  <si>
    <t xml:space="preserve">[S]in (g/L)</t>
  </si>
  <si>
    <t xml:space="preserve">s [S]in (g/L)</t>
  </si>
  <si>
    <t xml:space="preserve">T (ºC)</t>
  </si>
  <si>
    <t xml:space="preserve">s T (ºC)</t>
  </si>
  <si>
    <t xml:space="preserve">Fin (L/h)</t>
  </si>
  <si>
    <t xml:space="preserve">s Fin (L/h)</t>
  </si>
  <si>
    <t xml:space="preserve">FpH (L/h)</t>
  </si>
  <si>
    <t xml:space="preserve">s FpH (L/h)</t>
  </si>
  <si>
    <t xml:space="preserve">s V(L)</t>
  </si>
  <si>
    <t xml:space="preserve">[S]out (g/L)</t>
  </si>
  <si>
    <t xml:space="preserve">s [S]out (g/L)</t>
  </si>
  <si>
    <t xml:space="preserve">[B]out (g/L)</t>
  </si>
  <si>
    <t xml:space="preserve">s [B]out (g/L)</t>
  </si>
  <si>
    <t xml:space="preserve">mostrar rec</t>
  </si>
  <si>
    <t xml:space="preserve">excluir non-steady?</t>
  </si>
  <si>
    <t xml:space="preserve">umax</t>
  </si>
  <si>
    <t xml:space="preserve">k1</t>
  </si>
  <si>
    <t xml:space="preserve">c1</t>
  </si>
  <si>
    <t xml:space="preserve">mu exp</t>
  </si>
  <si>
    <t xml:space="preserve">M Fin (L/h)</t>
  </si>
  <si>
    <t xml:space="preserve">M FpH (L/h)</t>
  </si>
  <si>
    <t xml:space="preserve">M [S]out (g/L)</t>
  </si>
  <si>
    <t xml:space="preserve">M [B]out (g/L)</t>
  </si>
  <si>
    <t xml:space="preserve">qS rec</t>
  </si>
  <si>
    <t xml:space="preserve">mu rec</t>
  </si>
  <si>
    <t xml:space="preserve">mu teo</t>
  </si>
  <si>
    <t xml:space="preserve">13</t>
  </si>
  <si>
    <t xml:space="preserve">15</t>
  </si>
  <si>
    <t xml:space="preserve">17</t>
  </si>
  <si>
    <t xml:space="preserve">19</t>
  </si>
  <si>
    <t xml:space="preserve">30</t>
  </si>
  <si>
    <t xml:space="preserve">35</t>
  </si>
  <si>
    <t xml:space="preserve">65</t>
  </si>
  <si>
    <t xml:space="preserve">68</t>
  </si>
  <si>
    <t xml:space="preserve">71</t>
  </si>
  <si>
    <t xml:space="preserve">74</t>
  </si>
  <si>
    <t xml:space="preserve">122</t>
  </si>
  <si>
    <t xml:space="preserve">262</t>
  </si>
  <si>
    <t xml:space="preserve">273</t>
  </si>
  <si>
    <t xml:space="preserve">284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</si>
</sst>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%"/>
    <numFmt numFmtId="167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'1'!$A$4:$A$24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'1'!$E$4:$E$24</c:f>
              <c:numCache>
                <c:formatCode>General</c:formatCode>
                <c:ptCount val="21"/>
                <c:pt idx="3">
                  <c:v>1.44926916028128</c:v>
                </c:pt>
                <c:pt idx="4">
                  <c:v>1.35066718347674</c:v>
                </c:pt>
                <c:pt idx="5">
                  <c:v>1.30019166206648</c:v>
                </c:pt>
                <c:pt idx="6">
                  <c:v>1.05082162483176</c:v>
                </c:pt>
                <c:pt idx="7">
                  <c:v>1.00063188030791</c:v>
                </c:pt>
                <c:pt idx="8">
                  <c:v>0.900161349944271</c:v>
                </c:pt>
                <c:pt idx="9">
                  <c:v>0.751416088683921</c:v>
                </c:pt>
                <c:pt idx="10">
                  <c:v>0.500775287912489</c:v>
                </c:pt>
                <c:pt idx="11">
                  <c:v>0.398776119957368</c:v>
                </c:pt>
                <c:pt idx="12">
                  <c:v>0.246860077931526</c:v>
                </c:pt>
                <c:pt idx="13">
                  <c:v>0.148420005118273</c:v>
                </c:pt>
                <c:pt idx="14">
                  <c:v>0.05</c:v>
                </c:pt>
                <c:pt idx="15">
                  <c:v>-0.105360515657826</c:v>
                </c:pt>
                <c:pt idx="16">
                  <c:v>-0.2484613592985</c:v>
                </c:pt>
                <c:pt idx="17">
                  <c:v>-0.400477566597125</c:v>
                </c:pt>
                <c:pt idx="18">
                  <c:v>-0.544727175441672</c:v>
                </c:pt>
                <c:pt idx="19">
                  <c:v>-0.798507696217772</c:v>
                </c:pt>
                <c:pt idx="20">
                  <c:v>-0.891598119283784</c:v>
                </c:pt>
              </c:numCache>
            </c:numRef>
          </c:yVal>
          <c:smooth val="0"/>
        </c:ser>
        <c:ser>
          <c:idx val="1"/>
          <c:order val="1"/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'1'!$A$4:$A$24</c:f>
              <c:numCache>
                <c:formatCode>General</c:formatCode>
                <c:ptCount val="2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</c:numCache>
            </c:numRef>
          </c:xVal>
          <c:yVal>
            <c:numRef>
              <c:f>'1'!$F$4:$F$24</c:f>
              <c:numCache>
                <c:formatCode>General</c:formatCode>
                <c:ptCount val="21"/>
                <c:pt idx="4">
                  <c:v>1.09861228866811</c:v>
                </c:pt>
                <c:pt idx="5">
                  <c:v>0.900161349944271</c:v>
                </c:pt>
                <c:pt idx="6">
                  <c:v>0.85015092936961</c:v>
                </c:pt>
                <c:pt idx="7">
                  <c:v>0.65232518603969</c:v>
                </c:pt>
                <c:pt idx="8">
                  <c:v>0.398776119957368</c:v>
                </c:pt>
                <c:pt idx="9">
                  <c:v>0.246860077931526</c:v>
                </c:pt>
                <c:pt idx="10">
                  <c:v>0.148420005118273</c:v>
                </c:pt>
                <c:pt idx="11">
                  <c:v>-0.0512932943875505</c:v>
                </c:pt>
                <c:pt idx="12">
                  <c:v>-0.301105092783922</c:v>
                </c:pt>
                <c:pt idx="13">
                  <c:v>-0.49429632181478</c:v>
                </c:pt>
                <c:pt idx="14">
                  <c:v>-0.544727175441672</c:v>
                </c:pt>
                <c:pt idx="15">
                  <c:v>-0.798507696217772</c:v>
                </c:pt>
                <c:pt idx="16">
                  <c:v>-0.994252273343867</c:v>
                </c:pt>
                <c:pt idx="17">
                  <c:v>-1.20397280432594</c:v>
                </c:pt>
                <c:pt idx="18">
                  <c:v>-1.34707364796661</c:v>
                </c:pt>
                <c:pt idx="19">
                  <c:v>-1.46967597005894</c:v>
                </c:pt>
                <c:pt idx="20">
                  <c:v>-1.6094379124341</c:v>
                </c:pt>
              </c:numCache>
            </c:numRef>
          </c:yVal>
          <c:smooth val="0"/>
        </c:ser>
        <c:axId val="49942332"/>
        <c:axId val="61575177"/>
      </c:scatterChart>
      <c:valAx>
        <c:axId val="499423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1575177"/>
        <c:crosses val="autoZero"/>
        <c:crossBetween val="midCat"/>
      </c:valAx>
      <c:valAx>
        <c:axId val="6157517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94233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'2'!$N$25</c:f>
              <c:strCache>
                <c:ptCount val="1"/>
                <c:pt idx="0">
                  <c:v>mu inst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'2'!$N$26:$N$85</c:f>
              <c:numCache>
                <c:formatCode>General</c:formatCode>
                <c:ptCount val="60"/>
                <c:pt idx="1">
                  <c:v>4.39437527090248</c:v>
                </c:pt>
                <c:pt idx="2">
                  <c:v>4.38603767743732</c:v>
                </c:pt>
                <c:pt idx="3">
                  <c:v>4.37537827644536</c:v>
                </c:pt>
                <c:pt idx="4">
                  <c:v>4.36176707278903</c:v>
                </c:pt>
                <c:pt idx="5">
                  <c:v>4.34441362738943</c:v>
                </c:pt>
                <c:pt idx="6">
                  <c:v>4.32233281394835</c:v>
                </c:pt>
                <c:pt idx="7">
                  <c:v>4.29430748879931</c:v>
                </c:pt>
                <c:pt idx="8">
                  <c:v>4.25885077355384</c:v>
                </c:pt>
                <c:pt idx="9">
                  <c:v>4.21417301839125</c:v>
                </c:pt>
                <c:pt idx="10">
                  <c:v>4.15816193924482</c:v>
                </c:pt>
                <c:pt idx="11">
                  <c:v>4.08838893820536</c:v>
                </c:pt>
                <c:pt idx="12">
                  <c:v>4.00215979916704</c:v>
                </c:pt>
                <c:pt idx="13">
                  <c:v>3.89663247843404</c:v>
                </c:pt>
                <c:pt idx="14">
                  <c:v>3.76902585311028</c:v>
                </c:pt>
                <c:pt idx="15">
                  <c:v>3.61693667829674</c:v>
                </c:pt>
                <c:pt idx="16">
                  <c:v>3.43876241221098</c:v>
                </c:pt>
                <c:pt idx="17">
                  <c:v>3.23419170243777</c:v>
                </c:pt>
                <c:pt idx="18">
                  <c:v>3.00467592824357</c:v>
                </c:pt>
                <c:pt idx="19">
                  <c:v>2.75375033263495</c:v>
                </c:pt>
                <c:pt idx="20">
                  <c:v>2.48706003543194</c:v>
                </c:pt>
                <c:pt idx="21">
                  <c:v>2.21199216928596</c:v>
                </c:pt>
                <c:pt idx="22">
                  <c:v>1.93692430313998</c:v>
                </c:pt>
                <c:pt idx="23">
                  <c:v>1.67023400593696</c:v>
                </c:pt>
                <c:pt idx="24">
                  <c:v>1.41930841032832</c:v>
                </c:pt>
                <c:pt idx="25">
                  <c:v>1.18979263613414</c:v>
                </c:pt>
                <c:pt idx="26">
                  <c:v>0.985221926360932</c:v>
                </c:pt>
                <c:pt idx="27">
                  <c:v>0.80704766027509</c:v>
                </c:pt>
                <c:pt idx="28">
                  <c:v>0.654958485461644</c:v>
                </c:pt>
                <c:pt idx="29">
                  <c:v>0.527351860137863</c:v>
                </c:pt>
                <c:pt idx="30">
                  <c:v>0.421824539404888</c:v>
                </c:pt>
                <c:pt idx="31">
                  <c:v>0.335595400366529</c:v>
                </c:pt>
                <c:pt idx="32">
                  <c:v>0.265822399327077</c:v>
                </c:pt>
                <c:pt idx="33">
                  <c:v>0.20981132018064</c:v>
                </c:pt>
                <c:pt idx="34">
                  <c:v>0.165133565018067</c:v>
                </c:pt>
                <c:pt idx="35">
                  <c:v>0.129676849772627</c:v>
                </c:pt>
                <c:pt idx="36">
                  <c:v>0.101651524623513</c:v>
                </c:pt>
                <c:pt idx="37">
                  <c:v>0.079570711182569</c:v>
                </c:pt>
                <c:pt idx="38">
                  <c:v>0.0622172657828218</c:v>
                </c:pt>
                <c:pt idx="39">
                  <c:v>0.048606062126541</c:v>
                </c:pt>
                <c:pt idx="40">
                  <c:v>0.0379466611345837</c:v>
                </c:pt>
                <c:pt idx="41">
                  <c:v>0.0296090676694351</c:v>
                </c:pt>
                <c:pt idx="42">
                  <c:v>0.0230937543136686</c:v>
                </c:pt>
                <c:pt idx="43">
                  <c:v>0.0180062255109702</c:v>
                </c:pt>
                <c:pt idx="44">
                  <c:v>0.0140358992063996</c:v>
                </c:pt>
                <c:pt idx="45">
                  <c:v>0.0109388461201636</c:v>
                </c:pt>
                <c:pt idx="46">
                  <c:v>0.00852384397513466</c:v>
                </c:pt>
                <c:pt idx="47">
                  <c:v>0.00664120679314972</c:v>
                </c:pt>
                <c:pt idx="48">
                  <c:v>0.00517389509640856</c:v>
                </c:pt>
                <c:pt idx="49">
                  <c:v>0.00403047621566457</c:v>
                </c:pt>
                <c:pt idx="50">
                  <c:v>0.00313957073116115</c:v>
                </c:pt>
                <c:pt idx="51">
                  <c:v>0.00244548403243427</c:v>
                </c:pt>
                <c:pt idx="52">
                  <c:v>0.00190477778464819</c:v>
                </c:pt>
                <c:pt idx="53">
                  <c:v>0.00148358372513708</c:v>
                </c:pt>
                <c:pt idx="54">
                  <c:v>0.00115550188105837</c:v>
                </c:pt>
                <c:pt idx="55">
                  <c:v>0.000899957764972239</c:v>
                </c:pt>
                <c:pt idx="56">
                  <c:v>0.000700919351944028</c:v>
                </c:pt>
                <c:pt idx="57">
                  <c:v>0.000545895671626483</c:v>
                </c:pt>
                <c:pt idx="58">
                  <c:v>0.000425155581092471</c:v>
                </c:pt>
                <c:pt idx="59">
                  <c:v>0.000331118538285552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'2'!$Q$25</c:f>
              <c:strCache>
                <c:ptCount val="1"/>
                <c:pt idx="0">
                  <c:v>Monod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'2'!$Q$26:$Q$85</c:f>
              <c:numCache>
                <c:formatCode>General</c:formatCode>
                <c:ptCount val="60"/>
                <c:pt idx="0">
                  <c:v>3.89458504594363</c:v>
                </c:pt>
                <c:pt idx="1">
                  <c:v>3.88382046708587</c:v>
                </c:pt>
                <c:pt idx="2">
                  <c:v>3.87199277966391</c:v>
                </c:pt>
                <c:pt idx="3">
                  <c:v>3.85900468496299</c:v>
                </c:pt>
                <c:pt idx="4">
                  <c:v>3.84475160757524</c:v>
                </c:pt>
                <c:pt idx="5">
                  <c:v>3.8291215012401</c:v>
                </c:pt>
                <c:pt idx="6">
                  <c:v>3.81199473438772</c:v>
                </c:pt>
                <c:pt idx="7">
                  <c:v>3.79324407800133</c:v>
                </c:pt>
                <c:pt idx="8">
                  <c:v>3.77273482172346</c:v>
                </c:pt>
                <c:pt idx="9">
                  <c:v>3.75032504744724</c:v>
                </c:pt>
                <c:pt idx="10">
                  <c:v>3.72586609278158</c:v>
                </c:pt>
                <c:pt idx="11">
                  <c:v>3.69920323951945</c:v>
                </c:pt>
                <c:pt idx="12">
                  <c:v>3.67017666426383</c:v>
                </c:pt>
                <c:pt idx="13">
                  <c:v>3.6386226892912</c:v>
                </c:pt>
                <c:pt idx="14">
                  <c:v>3.60437537109812</c:v>
                </c:pt>
                <c:pt idx="15">
                  <c:v>3.56726846135273</c:v>
                </c:pt>
                <c:pt idx="16">
                  <c:v>3.52713776958372</c:v>
                </c:pt>
                <c:pt idx="17">
                  <c:v>3.48382394829165</c:v>
                </c:pt>
                <c:pt idx="18">
                  <c:v>3.43717570870941</c:v>
                </c:pt>
                <c:pt idx="19">
                  <c:v>3.3870534587305</c:v>
                </c:pt>
                <c:pt idx="20">
                  <c:v>3.33333333333333</c:v>
                </c:pt>
                <c:pt idx="21">
                  <c:v>3.27591156224403</c:v>
                </c:pt>
                <c:pt idx="22">
                  <c:v>3.21470909012721</c:v>
                </c:pt>
                <c:pt idx="23">
                  <c:v>3.14967633235215</c:v>
                </c:pt>
                <c:pt idx="24">
                  <c:v>3.08079791607231</c:v>
                </c:pt>
                <c:pt idx="25">
                  <c:v>3.00809722436957</c:v>
                </c:pt>
                <c:pt idx="26">
                  <c:v>2.93164053356197</c:v>
                </c:pt>
                <c:pt idx="27">
                  <c:v>2.85154051392454</c:v>
                </c:pt>
                <c:pt idx="28">
                  <c:v>2.7679588556663</c:v>
                </c:pt>
                <c:pt idx="29">
                  <c:v>2.68110778844078</c:v>
                </c:pt>
                <c:pt idx="30">
                  <c:v>2.59125028659299</c:v>
                </c:pt>
                <c:pt idx="31">
                  <c:v>2.49869879512307</c:v>
                </c:pt>
                <c:pt idx="32">
                  <c:v>2.4038123725576</c:v>
                </c:pt>
                <c:pt idx="33">
                  <c:v>2.30699222402922</c:v>
                </c:pt>
                <c:pt idx="34">
                  <c:v>2.20867568615043</c:v>
                </c:pt>
                <c:pt idx="35">
                  <c:v>2.10932881806542</c:v>
                </c:pt>
                <c:pt idx="36">
                  <c:v>2.00943784237852</c:v>
                </c:pt>
                <c:pt idx="37">
                  <c:v>1.9094997570636</c:v>
                </c:pt>
                <c:pt idx="38">
                  <c:v>1.81001249717813</c:v>
                </c:pt>
                <c:pt idx="39">
                  <c:v>1.71146505719242</c:v>
                </c:pt>
                <c:pt idx="40">
                  <c:v>1.61432798756366</c:v>
                </c:pt>
                <c:pt idx="41">
                  <c:v>1.51904465253097</c:v>
                </c:pt>
                <c:pt idx="42">
                  <c:v>1.42602358285123</c:v>
                </c:pt>
                <c:pt idx="43">
                  <c:v>1.33563218294895</c:v>
                </c:pt>
                <c:pt idx="44">
                  <c:v>1.24819196424518</c:v>
                </c:pt>
                <c:pt idx="45">
                  <c:v>1.16397538365153</c:v>
                </c:pt>
                <c:pt idx="46">
                  <c:v>1.08320427651682</c:v>
                </c:pt>
                <c:pt idx="47">
                  <c:v>1.00604979366883</c:v>
                </c:pt>
                <c:pt idx="48">
                  <c:v>0.932633687720888</c:v>
                </c:pt>
                <c:pt idx="49">
                  <c:v>0.863030747462709</c:v>
                </c:pt>
                <c:pt idx="50">
                  <c:v>0.797272151727919</c:v>
                </c:pt>
                <c:pt idx="51">
                  <c:v>0.735349504565327</c:v>
                </c:pt>
                <c:pt idx="52">
                  <c:v>0.677219319391659</c:v>
                </c:pt>
                <c:pt idx="53">
                  <c:v>0.622807737770007</c:v>
                </c:pt>
                <c:pt idx="54">
                  <c:v>0.572015294913588</c:v>
                </c:pt>
                <c:pt idx="55">
                  <c:v>0.524721575430222</c:v>
                </c:pt>
                <c:pt idx="56">
                  <c:v>0.480789636086095</c:v>
                </c:pt>
                <c:pt idx="57">
                  <c:v>0.440070104962554</c:v>
                </c:pt>
                <c:pt idx="58">
                  <c:v>0.402404896460683</c:v>
                </c:pt>
                <c:pt idx="59">
                  <c:v>0.367630507979593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'2'!$R$25</c:f>
              <c:strCache>
                <c:ptCount val="1"/>
                <c:pt idx="0">
                  <c:v>Inibição S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'2'!$R$26:$R$85</c:f>
              <c:numCache>
                <c:formatCode>General</c:formatCode>
                <c:ptCount val="60"/>
                <c:pt idx="0">
                  <c:v>1.07834805974611</c:v>
                </c:pt>
                <c:pt idx="1">
                  <c:v>1.08825226006384</c:v>
                </c:pt>
                <c:pt idx="2">
                  <c:v>1.09911231465751</c:v>
                </c:pt>
                <c:pt idx="3">
                  <c:v>1.11101055426896</c:v>
                </c:pt>
                <c:pt idx="4">
                  <c:v>1.12403420926521</c:v>
                </c:pt>
                <c:pt idx="5">
                  <c:v>1.13827518306616</c:v>
                </c:pt>
                <c:pt idx="6">
                  <c:v>1.15382966722799</c:v>
                </c:pt>
                <c:pt idx="7">
                  <c:v>1.17079756124897</c:v>
                </c:pt>
                <c:pt idx="8">
                  <c:v>1.18928165469201</c:v>
                </c:pt>
                <c:pt idx="9">
                  <c:v>1.20938652363922</c:v>
                </c:pt>
                <c:pt idx="10">
                  <c:v>1.23121708810282</c:v>
                </c:pt>
                <c:pt idx="11">
                  <c:v>1.25487677223664</c:v>
                </c:pt>
                <c:pt idx="12">
                  <c:v>1.280465205614</c:v>
                </c:pt>
                <c:pt idx="13">
                  <c:v>1.30807540224857</c:v>
                </c:pt>
                <c:pt idx="14">
                  <c:v>1.33779035545404</c:v>
                </c:pt>
                <c:pt idx="15">
                  <c:v>1.36967899234312</c:v>
                </c:pt>
                <c:pt idx="16">
                  <c:v>1.40379144329429</c:v>
                </c:pt>
                <c:pt idx="17">
                  <c:v>1.44015360084579</c:v>
                </c:pt>
                <c:pt idx="18">
                  <c:v>1.47876097115989</c:v>
                </c:pt>
                <c:pt idx="19">
                  <c:v>1.51957186141415</c:v>
                </c:pt>
                <c:pt idx="20">
                  <c:v>1.5625</c:v>
                </c:pt>
                <c:pt idx="21">
                  <c:v>1.60740675446563</c:v>
                </c:pt>
                <c:pt idx="22">
                  <c:v>1.65409319492529</c:v>
                </c:pt>
                <c:pt idx="23">
                  <c:v>1.70229234671841</c:v>
                </c:pt>
                <c:pt idx="24">
                  <c:v>1.75166208162732</c:v>
                </c:pt>
                <c:pt idx="25">
                  <c:v>1.80177920504756</c:v>
                </c:pt>
                <c:pt idx="26">
                  <c:v>1.85213539653846</c:v>
                </c:pt>
                <c:pt idx="27">
                  <c:v>1.90213573857266</c:v>
                </c:pt>
                <c:pt idx="28">
                  <c:v>1.95110060482331</c:v>
                </c:pt>
                <c:pt idx="29">
                  <c:v>1.99827165438857</c:v>
                </c:pt>
                <c:pt idx="30">
                  <c:v>2.04282257146686</c:v>
                </c:pt>
                <c:pt idx="31">
                  <c:v>2.08387498452638</c:v>
                </c:pt>
                <c:pt idx="32">
                  <c:v>2.12051968697788</c:v>
                </c:pt>
                <c:pt idx="33">
                  <c:v>2.15184286862871</c:v>
                </c:pt>
                <c:pt idx="34">
                  <c:v>2.17695657789555</c:v>
                </c:pt>
                <c:pt idx="35">
                  <c:v>2.19503211333781</c:v>
                </c:pt>
                <c:pt idx="36">
                  <c:v>2.20533455247232</c:v>
                </c:pt>
                <c:pt idx="37">
                  <c:v>2.20725624059256</c:v>
                </c:pt>
                <c:pt idx="38">
                  <c:v>2.20034685682773</c:v>
                </c:pt>
                <c:pt idx="39">
                  <c:v>2.18433770812074</c:v>
                </c:pt>
                <c:pt idx="40">
                  <c:v>2.15915820310112</c:v>
                </c:pt>
                <c:pt idx="41">
                  <c:v>2.12494301473027</c:v>
                </c:pt>
                <c:pt idx="42">
                  <c:v>2.08202919672394</c:v>
                </c:pt>
                <c:pt idx="43">
                  <c:v>2.03094338060591</c:v>
                </c:pt>
                <c:pt idx="44">
                  <c:v>1.97238003336963</c:v>
                </c:pt>
                <c:pt idx="45">
                  <c:v>1.907172486393</c:v>
                </c:pt>
                <c:pt idx="46">
                  <c:v>1.83625896311087</c:v>
                </c:pt>
                <c:pt idx="47">
                  <c:v>1.76064608308829</c:v>
                </c:pt>
                <c:pt idx="48">
                  <c:v>1.6813722958546</c:v>
                </c:pt>
                <c:pt idx="49">
                  <c:v>1.5994734332523</c:v>
                </c:pt>
                <c:pt idx="50">
                  <c:v>1.51595212850449</c:v>
                </c:pt>
                <c:pt idx="51">
                  <c:v>1.43175231263277</c:v>
                </c:pt>
                <c:pt idx="52">
                  <c:v>1.34773944210227</c:v>
                </c:pt>
                <c:pt idx="53">
                  <c:v>1.2646866002438</c:v>
                </c:pt>
                <c:pt idx="54">
                  <c:v>1.18326619358333</c:v>
                </c:pt>
                <c:pt idx="55">
                  <c:v>1.10404665541352</c:v>
                </c:pt>
                <c:pt idx="56">
                  <c:v>1.02749337622515</c:v>
                </c:pt>
                <c:pt idx="57">
                  <c:v>0.953972993085571</c:v>
                </c:pt>
                <c:pt idx="58">
                  <c:v>0.8837601681283</c:v>
                </c:pt>
                <c:pt idx="59">
                  <c:v>0.81704604690777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'2'!$S$25</c:f>
              <c:strCache>
                <c:ptCount val="1"/>
                <c:pt idx="0">
                  <c:v>Monod P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'2'!$S$26:$S$85</c:f>
              <c:numCache>
                <c:formatCode>General</c:formatCode>
                <c:ptCount val="60"/>
                <c:pt idx="0">
                  <c:v>4.73141299439496</c:v>
                </c:pt>
                <c:pt idx="1">
                  <c:v>4.66484036865682</c:v>
                </c:pt>
                <c:pt idx="2">
                  <c:v>4.5956054445521</c:v>
                </c:pt>
                <c:pt idx="3">
                  <c:v>4.52353654477188</c:v>
                </c:pt>
                <c:pt idx="4">
                  <c:v>4.44845194656593</c:v>
                </c:pt>
                <c:pt idx="5">
                  <c:v>4.37016148126366</c:v>
                </c:pt>
                <c:pt idx="6">
                  <c:v>4.2884689021113</c:v>
                </c:pt>
                <c:pt idx="7">
                  <c:v>4.20317516756092</c:v>
                </c:pt>
                <c:pt idx="8">
                  <c:v>4.11408278724859</c:v>
                </c:pt>
                <c:pt idx="9">
                  <c:v>4.02100136619706</c:v>
                </c:pt>
                <c:pt idx="10">
                  <c:v>3.92375445469656</c:v>
                </c:pt>
                <c:pt idx="11">
                  <c:v>3.82218776193253</c:v>
                </c:pt>
                <c:pt idx="12">
                  <c:v>3.71617871608836</c:v>
                </c:pt>
                <c:pt idx="13">
                  <c:v>3.60564724891524</c:v>
                </c:pt>
                <c:pt idx="14">
                  <c:v>3.49056754773743</c:v>
                </c:pt>
                <c:pt idx="15">
                  <c:v>3.37098035581099</c:v>
                </c:pt>
                <c:pt idx="16">
                  <c:v>3.2470052219916</c:v>
                </c:pt>
                <c:pt idx="17">
                  <c:v>3.11885191911455</c:v>
                </c:pt>
                <c:pt idx="18">
                  <c:v>2.9868300913425</c:v>
                </c:pt>
                <c:pt idx="19">
                  <c:v>2.85135608450611</c:v>
                </c:pt>
                <c:pt idx="20">
                  <c:v>2.71295589385382</c:v>
                </c:pt>
                <c:pt idx="21">
                  <c:v>2.57226326175975</c:v>
                </c:pt>
                <c:pt idx="22">
                  <c:v>2.43001219464692</c:v>
                </c:pt>
                <c:pt idx="23">
                  <c:v>2.28702354592853</c:v>
                </c:pt>
                <c:pt idx="24">
                  <c:v>2.14418580729267</c:v>
                </c:pt>
                <c:pt idx="25">
                  <c:v>2.00243081396309</c:v>
                </c:pt>
                <c:pt idx="26">
                  <c:v>1.86270562744312</c:v>
                </c:pt>
                <c:pt idx="27">
                  <c:v>1.72594232683249</c:v>
                </c:pt>
                <c:pt idx="28">
                  <c:v>1.59302773731532</c:v>
                </c:pt>
                <c:pt idx="29">
                  <c:v>1.46477519521591</c:v>
                </c:pt>
                <c:pt idx="30">
                  <c:v>1.34190027383071</c:v>
                </c:pt>
                <c:pt idx="31">
                  <c:v>1.22500199697838</c:v>
                </c:pt>
                <c:pt idx="32">
                  <c:v>1.11455051025321</c:v>
                </c:pt>
                <c:pt idx="33">
                  <c:v>1.01088155020658</c:v>
                </c:pt>
                <c:pt idx="34">
                  <c:v>0.914197441432775</c:v>
                </c:pt>
                <c:pt idx="35">
                  <c:v>0.82457383991274</c:v>
                </c:pt>
                <c:pt idx="36">
                  <c:v>0.741971080542452</c:v>
                </c:pt>
                <c:pt idx="37">
                  <c:v>0.666248798116872</c:v>
                </c:pt>
                <c:pt idx="38">
                  <c:v>0.597182465093537</c:v>
                </c:pt>
                <c:pt idx="39">
                  <c:v>0.534480595456286</c:v>
                </c:pt>
                <c:pt idx="40">
                  <c:v>0.477801559819868</c:v>
                </c:pt>
                <c:pt idx="41">
                  <c:v>0.426769198947612</c:v>
                </c:pt>
                <c:pt idx="42">
                  <c:v>0.380986673470265</c:v>
                </c:pt>
                <c:pt idx="43">
                  <c:v>0.340048219599802</c:v>
                </c:pt>
                <c:pt idx="44">
                  <c:v>0.303548678993867</c:v>
                </c:pt>
                <c:pt idx="45">
                  <c:v>0.271090832556162</c:v>
                </c:pt>
                <c:pt idx="46">
                  <c:v>0.242290700076608</c:v>
                </c:pt>
                <c:pt idx="47">
                  <c:v>0.216781084206225</c:v>
                </c:pt>
                <c:pt idx="48">
                  <c:v>0.194213751510784</c:v>
                </c:pt>
                <c:pt idx="49">
                  <c:v>0.174260753259727</c:v>
                </c:pt>
                <c:pt idx="50">
                  <c:v>0.156615457427802</c:v>
                </c:pt>
                <c:pt idx="51">
                  <c:v>0.140993811169068</c:v>
                </c:pt>
                <c:pt idx="52">
                  <c:v>0.127136093834856</c:v>
                </c:pt>
                <c:pt idx="53">
                  <c:v>0.114808963486371</c:v>
                </c:pt>
                <c:pt idx="54">
                  <c:v>0.103807141267246</c:v>
                </c:pt>
                <c:pt idx="55">
                  <c:v>0.0939539286345616</c:v>
                </c:pt>
                <c:pt idx="56">
                  <c:v>0.0851000686848222</c:v>
                </c:pt>
                <c:pt idx="57">
                  <c:v>0.0771210539445761</c:v>
                </c:pt>
                <c:pt idx="58">
                  <c:v>0.0699134657660642</c:v>
                </c:pt>
                <c:pt idx="59">
                  <c:v>0.0633910679350503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'2'!$T$25</c:f>
              <c:strCache>
                <c:ptCount val="1"/>
                <c:pt idx="0">
                  <c:v>Logístico</c:v>
                </c:pt>
              </c:strCache>
            </c:strRef>
          </c:tx>
          <c:spPr>
            <a:solidFill>
              <a:srgbClr val="7e002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'2'!$T$26:$T$85</c:f>
              <c:numCache>
                <c:formatCode>General</c:formatCode>
                <c:ptCount val="60"/>
                <c:pt idx="0">
                  <c:v>5</c:v>
                </c:pt>
                <c:pt idx="1">
                  <c:v>4.87616699981689</c:v>
                </c:pt>
                <c:pt idx="2">
                  <c:v>4.74970459506721</c:v>
                </c:pt>
                <c:pt idx="3">
                  <c:v>4.62069387833868</c:v>
                </c:pt>
                <c:pt idx="4">
                  <c:v>4.48923048547666</c:v>
                </c:pt>
                <c:pt idx="5">
                  <c:v>4.35542545495718</c:v>
                </c:pt>
                <c:pt idx="6">
                  <c:v>4.21940606483825</c:v>
                </c:pt>
                <c:pt idx="7">
                  <c:v>4.08131663416074</c:v>
                </c:pt>
                <c:pt idx="8">
                  <c:v>3.94131927377653</c:v>
                </c:pt>
                <c:pt idx="9">
                  <c:v>3.79959456956431</c:v>
                </c:pt>
                <c:pt idx="10">
                  <c:v>3.65634217887016</c:v>
                </c:pt>
                <c:pt idx="11">
                  <c:v>3.51178131880476</c:v>
                </c:pt>
                <c:pt idx="12">
                  <c:v>3.36615112277832</c:v>
                </c:pt>
                <c:pt idx="13">
                  <c:v>3.21971083940246</c:v>
                </c:pt>
                <c:pt idx="14">
                  <c:v>3.07273984569724</c:v>
                </c:pt>
                <c:pt idx="15">
                  <c:v>2.92553744448733</c:v>
                </c:pt>
                <c:pt idx="16">
                  <c:v>2.77842241405003</c:v>
                </c:pt>
                <c:pt idx="17">
                  <c:v>2.63173227660578</c:v>
                </c:pt>
                <c:pt idx="18">
                  <c:v>2.4858222512625</c:v>
                </c:pt>
                <c:pt idx="19">
                  <c:v>2.34106385670561</c:v>
                </c:pt>
                <c:pt idx="20">
                  <c:v>2.19784312946581</c:v>
                </c:pt>
                <c:pt idx="21">
                  <c:v>2.0565584252252</c:v>
                </c:pt>
                <c:pt idx="22">
                  <c:v>1.91761777360075</c:v>
                </c:pt>
                <c:pt idx="23">
                  <c:v>1.78143576146497</c:v>
                </c:pt>
                <c:pt idx="24">
                  <c:v>1.64842992644556</c:v>
                </c:pt>
                <c:pt idx="25">
                  <c:v>1.51901665113036</c:v>
                </c:pt>
                <c:pt idx="26">
                  <c:v>1.39360656003974</c:v>
                </c:pt>
                <c:pt idx="27">
                  <c:v>1.27259943595905</c:v>
                </c:pt>
                <c:pt idx="28">
                  <c:v>1.15637869005652</c:v>
                </c:pt>
                <c:pt idx="29">
                  <c:v>1.04530544158678</c:v>
                </c:pt>
                <c:pt idx="30">
                  <c:v>0.939712288019831</c:v>
                </c:pt>
                <c:pt idx="31">
                  <c:v>0.839896875076649</c:v>
                </c:pt>
                <c:pt idx="32">
                  <c:v>0.746115408070094</c:v>
                </c:pt>
                <c:pt idx="33">
                  <c:v>0.658576280443642</c:v>
                </c:pt>
                <c:pt idx="34">
                  <c:v>0.577434031273545</c:v>
                </c:pt>
                <c:pt idx="35">
                  <c:v>0.502783878907435</c:v>
                </c:pt>
                <c:pt idx="36">
                  <c:v>0.434657110199424</c:v>
                </c:pt>
                <c:pt idx="37">
                  <c:v>0.37301763034055</c:v>
                </c:pt>
                <c:pt idx="38">
                  <c:v>0.317759992340962</c:v>
                </c:pt>
                <c:pt idx="39">
                  <c:v>0.268709221905107</c:v>
                </c:pt>
                <c:pt idx="40">
                  <c:v>0.225622725812515</c:v>
                </c:pt>
                <c:pt idx="41">
                  <c:v>0.18819451238036</c:v>
                </c:pt>
                <c:pt idx="42">
                  <c:v>0.156061853754577</c:v>
                </c:pt>
                <c:pt idx="43">
                  <c:v>0.128814376042058</c:v>
                </c:pt>
                <c:pt idx="44">
                  <c:v>0.106005373348748</c:v>
                </c:pt>
                <c:pt idx="45">
                  <c:v>0.0871649123287889</c:v>
                </c:pt>
                <c:pt idx="46">
                  <c:v>0.0718140443710028</c:v>
                </c:pt>
                <c:pt idx="47">
                  <c:v>0.0594792102739013</c:v>
                </c:pt>
                <c:pt idx="48">
                  <c:v>0.0497057644977404</c:v>
                </c:pt>
                <c:pt idx="49">
                  <c:v>0.0420695342192258</c:v>
                </c:pt>
                <c:pt idx="50">
                  <c:v>0.0361855249997347</c:v>
                </c:pt>
                <c:pt idx="51">
                  <c:v>0.0317132992229691</c:v>
                </c:pt>
                <c:pt idx="52">
                  <c:v>0.0283590929972995</c:v>
                </c:pt>
                <c:pt idx="53">
                  <c:v>0.025875208539858</c:v>
                </c:pt>
                <c:pt idx="54">
                  <c:v>0.0240574323824759</c:v>
                </c:pt>
                <c:pt idx="55">
                  <c:v>0.0227411563709185</c:v>
                </c:pt>
                <c:pt idx="56">
                  <c:v>0.0217966853502259</c:v>
                </c:pt>
                <c:pt idx="57">
                  <c:v>0.0211240951979037</c:v>
                </c:pt>
                <c:pt idx="58">
                  <c:v>0.0206479939336191</c:v>
                </c:pt>
                <c:pt idx="59">
                  <c:v>0.0203125401470195</c:v>
                </c:pt>
              </c:numCache>
            </c:numRef>
          </c:yVal>
          <c:smooth val="0"/>
        </c:ser>
        <c:axId val="37310528"/>
        <c:axId val="50122525"/>
      </c:scatterChart>
      <c:valAx>
        <c:axId val="3731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122525"/>
        <c:crosses val="autoZero"/>
        <c:crossBetween val="midCat"/>
      </c:valAx>
      <c:valAx>
        <c:axId val="5012252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310528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'2'!$N$25</c:f>
              <c:strCache>
                <c:ptCount val="1"/>
                <c:pt idx="0">
                  <c:v>mu inst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'2'!$N$26:$N$85</c:f>
              <c:numCache>
                <c:formatCode>General</c:formatCode>
                <c:ptCount val="60"/>
                <c:pt idx="1">
                  <c:v>4.39437527090248</c:v>
                </c:pt>
                <c:pt idx="2">
                  <c:v>4.38603767743732</c:v>
                </c:pt>
                <c:pt idx="3">
                  <c:v>4.37537827644536</c:v>
                </c:pt>
                <c:pt idx="4">
                  <c:v>4.36176707278903</c:v>
                </c:pt>
                <c:pt idx="5">
                  <c:v>4.34441362738943</c:v>
                </c:pt>
                <c:pt idx="6">
                  <c:v>4.32233281394835</c:v>
                </c:pt>
                <c:pt idx="7">
                  <c:v>4.29430748879931</c:v>
                </c:pt>
                <c:pt idx="8">
                  <c:v>4.25885077355384</c:v>
                </c:pt>
                <c:pt idx="9">
                  <c:v>4.21417301839125</c:v>
                </c:pt>
                <c:pt idx="10">
                  <c:v>4.15816193924482</c:v>
                </c:pt>
                <c:pt idx="11">
                  <c:v>4.08838893820536</c:v>
                </c:pt>
                <c:pt idx="12">
                  <c:v>4.00215979916704</c:v>
                </c:pt>
                <c:pt idx="13">
                  <c:v>3.89663247843404</c:v>
                </c:pt>
                <c:pt idx="14">
                  <c:v>3.76902585311028</c:v>
                </c:pt>
                <c:pt idx="15">
                  <c:v>3.61693667829674</c:v>
                </c:pt>
                <c:pt idx="16">
                  <c:v>3.43876241221098</c:v>
                </c:pt>
                <c:pt idx="17">
                  <c:v>3.23419170243777</c:v>
                </c:pt>
                <c:pt idx="18">
                  <c:v>3.00467592824357</c:v>
                </c:pt>
                <c:pt idx="19">
                  <c:v>2.75375033263495</c:v>
                </c:pt>
                <c:pt idx="20">
                  <c:v>2.48706003543194</c:v>
                </c:pt>
                <c:pt idx="21">
                  <c:v>2.21199216928596</c:v>
                </c:pt>
                <c:pt idx="22">
                  <c:v>1.93692430313998</c:v>
                </c:pt>
                <c:pt idx="23">
                  <c:v>1.67023400593696</c:v>
                </c:pt>
                <c:pt idx="24">
                  <c:v>1.41930841032832</c:v>
                </c:pt>
                <c:pt idx="25">
                  <c:v>1.18979263613414</c:v>
                </c:pt>
                <c:pt idx="26">
                  <c:v>0.985221926360932</c:v>
                </c:pt>
                <c:pt idx="27">
                  <c:v>0.80704766027509</c:v>
                </c:pt>
                <c:pt idx="28">
                  <c:v>0.654958485461644</c:v>
                </c:pt>
                <c:pt idx="29">
                  <c:v>0.527351860137863</c:v>
                </c:pt>
                <c:pt idx="30">
                  <c:v>0.421824539404888</c:v>
                </c:pt>
                <c:pt idx="31">
                  <c:v>0.335595400366529</c:v>
                </c:pt>
                <c:pt idx="32">
                  <c:v>0.265822399327077</c:v>
                </c:pt>
                <c:pt idx="33">
                  <c:v>0.20981132018064</c:v>
                </c:pt>
                <c:pt idx="34">
                  <c:v>0.165133565018067</c:v>
                </c:pt>
                <c:pt idx="35">
                  <c:v>0.129676849772627</c:v>
                </c:pt>
                <c:pt idx="36">
                  <c:v>0.101651524623513</c:v>
                </c:pt>
                <c:pt idx="37">
                  <c:v>0.079570711182569</c:v>
                </c:pt>
                <c:pt idx="38">
                  <c:v>0.0622172657828218</c:v>
                </c:pt>
                <c:pt idx="39">
                  <c:v>0.048606062126541</c:v>
                </c:pt>
                <c:pt idx="40">
                  <c:v>0.0379466611345837</c:v>
                </c:pt>
                <c:pt idx="41">
                  <c:v>0.0296090676694351</c:v>
                </c:pt>
                <c:pt idx="42">
                  <c:v>0.0230937543136686</c:v>
                </c:pt>
                <c:pt idx="43">
                  <c:v>0.0180062255109702</c:v>
                </c:pt>
                <c:pt idx="44">
                  <c:v>0.0140358992063996</c:v>
                </c:pt>
                <c:pt idx="45">
                  <c:v>0.0109388461201636</c:v>
                </c:pt>
                <c:pt idx="46">
                  <c:v>0.00852384397513466</c:v>
                </c:pt>
                <c:pt idx="47">
                  <c:v>0.00664120679314972</c:v>
                </c:pt>
                <c:pt idx="48">
                  <c:v>0.00517389509640856</c:v>
                </c:pt>
                <c:pt idx="49">
                  <c:v>0.00403047621566457</c:v>
                </c:pt>
                <c:pt idx="50">
                  <c:v>0.00313957073116115</c:v>
                </c:pt>
                <c:pt idx="51">
                  <c:v>0.00244548403243427</c:v>
                </c:pt>
                <c:pt idx="52">
                  <c:v>0.00190477778464819</c:v>
                </c:pt>
                <c:pt idx="53">
                  <c:v>0.00148358372513708</c:v>
                </c:pt>
                <c:pt idx="54">
                  <c:v>0.00115550188105837</c:v>
                </c:pt>
                <c:pt idx="55">
                  <c:v>0.000899957764972239</c:v>
                </c:pt>
                <c:pt idx="56">
                  <c:v>0.000700919351944028</c:v>
                </c:pt>
                <c:pt idx="57">
                  <c:v>0.000545895671626483</c:v>
                </c:pt>
                <c:pt idx="58">
                  <c:v>0.000425155581092471</c:v>
                </c:pt>
                <c:pt idx="59">
                  <c:v>0.000331118538285552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'2'!$Q$25</c:f>
              <c:strCache>
                <c:ptCount val="1"/>
                <c:pt idx="0">
                  <c:v>Monod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'2'!$U$26:$U$85</c:f>
              <c:numCache>
                <c:formatCode>General</c:formatCode>
                <c:ptCount val="60"/>
                <c:pt idx="0">
                  <c:v>2.85768852842381</c:v>
                </c:pt>
                <c:pt idx="1">
                  <c:v>2.8424204810343</c:v>
                </c:pt>
                <c:pt idx="2">
                  <c:v>2.825735353093</c:v>
                </c:pt>
                <c:pt idx="3">
                  <c:v>2.80752183638948</c:v>
                </c:pt>
                <c:pt idx="4">
                  <c:v>2.78766398774901</c:v>
                </c:pt>
                <c:pt idx="5">
                  <c:v>2.76604191825369</c:v>
                </c:pt>
                <c:pt idx="6">
                  <c:v>2.74253270488562</c:v>
                </c:pt>
                <c:pt idx="7">
                  <c:v>2.717011552922</c:v>
                </c:pt>
                <c:pt idx="8">
                  <c:v>2.6893532355837</c:v>
                </c:pt>
                <c:pt idx="9">
                  <c:v>2.65943383365905</c:v>
                </c:pt>
                <c:pt idx="10">
                  <c:v>2.62713279164752</c:v>
                </c:pt>
                <c:pt idx="11">
                  <c:v>2.59233529797138</c:v>
                </c:pt>
                <c:pt idx="12">
                  <c:v>2.55493498464159</c:v>
                </c:pt>
                <c:pt idx="13">
                  <c:v>2.51483692623845</c:v>
                </c:pt>
                <c:pt idx="14">
                  <c:v>2.47196089920827</c:v>
                </c:pt>
                <c:pt idx="15">
                  <c:v>2.4262448406344</c:v>
                </c:pt>
                <c:pt idx="16">
                  <c:v>2.37764842157138</c:v>
                </c:pt>
                <c:pt idx="17">
                  <c:v>2.32615662496512</c:v>
                </c:pt>
                <c:pt idx="18">
                  <c:v>2.27178319385847</c:v>
                </c:pt>
                <c:pt idx="19">
                  <c:v>2.21457379421265</c:v>
                </c:pt>
                <c:pt idx="20">
                  <c:v>2.15460872083822</c:v>
                </c:pt>
                <c:pt idx="21">
                  <c:v>2.0920049673652</c:v>
                </c:pt>
                <c:pt idx="22">
                  <c:v>2.02691748449063</c:v>
                </c:pt>
                <c:pt idx="23">
                  <c:v>1.95953946701265</c:v>
                </c:pt>
                <c:pt idx="24">
                  <c:v>1.89010154056178</c:v>
                </c:pt>
                <c:pt idx="25">
                  <c:v>1.81886976334368</c:v>
                </c:pt>
                <c:pt idx="26">
                  <c:v>1.74614241491375</c:v>
                </c:pt>
                <c:pt idx="27">
                  <c:v>1.67224560965997</c:v>
                </c:pt>
                <c:pt idx="28">
                  <c:v>1.59752784242321</c:v>
                </c:pt>
                <c:pt idx="29">
                  <c:v>1.52235364160923</c:v>
                </c:pt>
                <c:pt idx="30">
                  <c:v>1.44709656489516</c:v>
                </c:pt>
                <c:pt idx="31">
                  <c:v>1.37213181824468</c:v>
                </c:pt>
                <c:pt idx="32">
                  <c:v>1.2978288056608</c:v>
                </c:pt>
                <c:pt idx="33">
                  <c:v>1.2245439220619</c:v>
                </c:pt>
                <c:pt idx="34">
                  <c:v>1.15261388432847</c:v>
                </c:pt>
                <c:pt idx="35">
                  <c:v>1.08234985780484</c:v>
                </c:pt>
                <c:pt idx="36">
                  <c:v>1.01403258134547</c:v>
                </c:pt>
                <c:pt idx="37">
                  <c:v>0.947908628898766</c:v>
                </c:pt>
                <c:pt idx="38">
                  <c:v>0.884187875901516</c:v>
                </c:pt>
                <c:pt idx="39">
                  <c:v>0.823042170619987</c:v>
                </c:pt>
                <c:pt idx="40">
                  <c:v>0.764605149410503</c:v>
                </c:pt>
                <c:pt idx="41">
                  <c:v>0.708973084734063</c:v>
                </c:pt>
                <c:pt idx="42">
                  <c:v>0.656206618077013</c:v>
                </c:pt>
                <c:pt idx="43">
                  <c:v>0.606333207500659</c:v>
                </c:pt>
                <c:pt idx="44">
                  <c:v>0.559350110728485</c:v>
                </c:pt>
                <c:pt idx="45">
                  <c:v>0.515227727747332</c:v>
                </c:pt>
                <c:pt idx="46">
                  <c:v>0.47391313942357</c:v>
                </c:pt>
                <c:pt idx="47">
                  <c:v>0.435333697896915</c:v>
                </c:pt>
                <c:pt idx="48">
                  <c:v>0.399400547833047</c:v>
                </c:pt>
                <c:pt idx="49">
                  <c:v>0.366011982598038</c:v>
                </c:pt>
                <c:pt idx="50">
                  <c:v>0.335056564108492</c:v>
                </c:pt>
                <c:pt idx="51">
                  <c:v>0.306415958056467</c:v>
                </c:pt>
                <c:pt idx="52">
                  <c:v>0.27996745644914</c:v>
                </c:pt>
                <c:pt idx="53">
                  <c:v>0.255586176419796</c:v>
                </c:pt>
                <c:pt idx="54">
                  <c:v>0.233146937899546</c:v>
                </c:pt>
                <c:pt idx="55">
                  <c:v>0.2125258330964</c:v>
                </c:pt>
                <c:pt idx="56">
                  <c:v>0.193601508100189</c:v>
                </c:pt>
                <c:pt idx="57">
                  <c:v>0.176256181714437</c:v>
                </c:pt>
                <c:pt idx="58">
                  <c:v>0.160376429250779</c:v>
                </c:pt>
                <c:pt idx="59">
                  <c:v>0.145853759949483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'2'!$R$25</c:f>
              <c:strCache>
                <c:ptCount val="1"/>
                <c:pt idx="0">
                  <c:v>Inibição S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'2'!$V$26:$V$85</c:f>
              <c:numCache>
                <c:formatCode>General</c:formatCode>
                <c:ptCount val="60"/>
                <c:pt idx="0">
                  <c:v>8.49021826800748E-005</c:v>
                </c:pt>
                <c:pt idx="1">
                  <c:v>8.59665475858121E-005</c:v>
                </c:pt>
                <c:pt idx="2">
                  <c:v>8.71428518353786E-005</c:v>
                </c:pt>
                <c:pt idx="3">
                  <c:v>8.84428679890909E-005</c:v>
                </c:pt>
                <c:pt idx="4">
                  <c:v>8.98796066911147E-005</c:v>
                </c:pt>
                <c:pt idx="5">
                  <c:v>9.14674468686983E-005</c:v>
                </c:pt>
                <c:pt idx="6">
                  <c:v>9.32222796218467E-005</c:v>
                </c:pt>
                <c:pt idx="7">
                  <c:v>9.51616672425679E-005</c:v>
                </c:pt>
                <c:pt idx="8">
                  <c:v>9.73050189540094E-005</c:v>
                </c:pt>
                <c:pt idx="9">
                  <c:v>9.96737851267962E-005</c:v>
                </c:pt>
                <c:pt idx="10">
                  <c:v>0.000102291671914418</c:v>
                </c:pt>
                <c:pt idx="11">
                  <c:v>0.000105184878453325</c:v>
                </c:pt>
                <c:pt idx="12">
                  <c:v>0.000108382358998559</c:v>
                </c:pt>
                <c:pt idx="13">
                  <c:v>0.000111916112614409</c:v>
                </c:pt>
                <c:pt idx="14">
                  <c:v>0.000115821503314239</c:v>
                </c:pt>
                <c:pt idx="15">
                  <c:v>0.000120137613846906</c:v>
                </c:pt>
                <c:pt idx="16">
                  <c:v>0.000124907636661973</c:v>
                </c:pt>
                <c:pt idx="17">
                  <c:v>0.000130179305955565</c:v>
                </c:pt>
                <c:pt idx="18">
                  <c:v>0.000136005375106581</c:v>
                </c:pt>
                <c:pt idx="19">
                  <c:v>0.00014244414426294</c:v>
                </c:pt>
                <c:pt idx="20">
                  <c:v>0.00014956004333391</c:v>
                </c:pt>
                <c:pt idx="21">
                  <c:v>0.000157424276191678</c:v>
                </c:pt>
                <c:pt idx="22">
                  <c:v>0.000166115532488229</c:v>
                </c:pt>
                <c:pt idx="23">
                  <c:v>0.000175720774157513</c:v>
                </c:pt>
                <c:pt idx="24">
                  <c:v>0.000186336104403473</c:v>
                </c:pt>
                <c:pt idx="25">
                  <c:v>0.000198067727777631</c:v>
                </c:pt>
                <c:pt idx="26">
                  <c:v>0.000211033010831974</c:v>
                </c:pt>
                <c:pt idx="27">
                  <c:v>0.000225361653800085</c:v>
                </c:pt>
                <c:pt idx="28">
                  <c:v>0.000241196984818389</c:v>
                </c:pt>
                <c:pt idx="29">
                  <c:v>0.000258697389356182</c:v>
                </c:pt>
                <c:pt idx="30">
                  <c:v>0.000278037888783634</c:v>
                </c:pt>
                <c:pt idx="31">
                  <c:v>0.000299411883375924</c:v>
                </c:pt>
                <c:pt idx="32">
                  <c:v>0.00032303307653237</c:v>
                </c:pt>
                <c:pt idx="33">
                  <c:v>0.000349137598582548</c:v>
                </c:pt>
                <c:pt idx="34">
                  <c:v>0.000377986350254136</c:v>
                </c:pt>
                <c:pt idx="35">
                  <c:v>0.00040986758768114</c:v>
                </c:pt>
                <c:pt idx="36">
                  <c:v>0.00044509977272038</c:v>
                </c:pt>
                <c:pt idx="37">
                  <c:v>0.000484034714291742</c:v>
                </c:pt>
                <c:pt idx="38">
                  <c:v>0.000527061028421941</c:v>
                </c:pt>
                <c:pt idx="39">
                  <c:v>0.000574607946589367</c:v>
                </c:pt>
                <c:pt idx="40">
                  <c:v>0.000627149503747549</c:v>
                </c:pt>
                <c:pt idx="41">
                  <c:v>0.000685209138915919</c:v>
                </c:pt>
                <c:pt idx="42">
                  <c:v>0.000749364742284226</c:v>
                </c:pt>
                <c:pt idx="43">
                  <c:v>0.000820254183123966</c:v>
                </c:pt>
                <c:pt idx="44">
                  <c:v>0.000898581352081099</c:v>
                </c:pt>
                <c:pt idx="45">
                  <c:v>0.000985122749150884</c:v>
                </c:pt>
                <c:pt idx="46">
                  <c:v>0.00108073464414222</c:v>
                </c:pt>
                <c:pt idx="47">
                  <c:v>0.00118636082882172</c:v>
                </c:pt>
                <c:pt idx="48">
                  <c:v>0.00130304096796546</c:v>
                </c:pt>
                <c:pt idx="49">
                  <c:v>0.00143191953859798</c:v>
                </c:pt>
                <c:pt idx="50">
                  <c:v>0.00157425532056561</c:v>
                </c:pt>
                <c:pt idx="51">
                  <c:v>0.00173143136435032</c:v>
                </c:pt>
                <c:pt idx="52">
                  <c:v>0.00190496530980669</c:v>
                </c:pt>
                <c:pt idx="53">
                  <c:v>0.00209651985720666</c:v>
                </c:pt>
                <c:pt idx="54">
                  <c:v>0.00230791309295793</c:v>
                </c:pt>
                <c:pt idx="55">
                  <c:v>0.00254112823803959</c:v>
                </c:pt>
                <c:pt idx="56">
                  <c:v>0.0027983222066227</c:v>
                </c:pt>
                <c:pt idx="57">
                  <c:v>0.00308183212177452</c:v>
                </c:pt>
                <c:pt idx="58">
                  <c:v>0.00339417861771843</c:v>
                </c:pt>
                <c:pt idx="59">
                  <c:v>0.00373806434377373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'2'!$S$25</c:f>
              <c:strCache>
                <c:ptCount val="1"/>
                <c:pt idx="0">
                  <c:v>Monod P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'2'!$W$26:$W$85</c:f>
              <c:numCache>
                <c:formatCode>General</c:formatCode>
                <c:ptCount val="60"/>
                <c:pt idx="0">
                  <c:v>4.99999977708672</c:v>
                </c:pt>
                <c:pt idx="1">
                  <c:v>4.88277457199072</c:v>
                </c:pt>
                <c:pt idx="2">
                  <c:v>4.76338890346281</c:v>
                </c:pt>
                <c:pt idx="3">
                  <c:v>4.64174494653119</c:v>
                </c:pt>
                <c:pt idx="4">
                  <c:v>4.51774604449635</c:v>
                </c:pt>
                <c:pt idx="5">
                  <c:v>4.39130074473518</c:v>
                </c:pt>
                <c:pt idx="6">
                  <c:v>4.26232773620771</c:v>
                </c:pt>
                <c:pt idx="7">
                  <c:v>4.13076172363334</c:v>
                </c:pt>
                <c:pt idx="8">
                  <c:v>3.99656022652342</c:v>
                </c:pt>
                <c:pt idx="9">
                  <c:v>3.85971122670543</c:v>
                </c:pt>
                <c:pt idx="10">
                  <c:v>3.72024150464511</c:v>
                </c:pt>
                <c:pt idx="11">
                  <c:v>3.57822540385788</c:v>
                </c:pt>
                <c:pt idx="12">
                  <c:v>3.43379364815594</c:v>
                </c:pt>
                <c:pt idx="13">
                  <c:v>3.28714171652442</c:v>
                </c:pt>
                <c:pt idx="14">
                  <c:v>3.13853716771928</c:v>
                </c:pt>
                <c:pt idx="15">
                  <c:v>2.98832521831854</c:v>
                </c:pt>
                <c:pt idx="16">
                  <c:v>2.83693183428168</c:v>
                </c:pt>
                <c:pt idx="17">
                  <c:v>2.68486361817023</c:v>
                </c:pt>
                <c:pt idx="18">
                  <c:v>2.53270388002408</c:v>
                </c:pt>
                <c:pt idx="19">
                  <c:v>2.38110447947866</c:v>
                </c:pt>
                <c:pt idx="20">
                  <c:v>2.23077331720809</c:v>
                </c:pt>
                <c:pt idx="21">
                  <c:v>2.08245771594642</c:v>
                </c:pt>
                <c:pt idx="22">
                  <c:v>1.93692432880599</c:v>
                </c:pt>
                <c:pt idx="23">
                  <c:v>1.79493659517822</c:v>
                </c:pt>
                <c:pt idx="24">
                  <c:v>1.65723107564704</c:v>
                </c:pt>
                <c:pt idx="25">
                  <c:v>1.52449418487132</c:v>
                </c:pt>
                <c:pt idx="26">
                  <c:v>1.39734086878976</c:v>
                </c:pt>
                <c:pt idx="27">
                  <c:v>1.27629662794062</c:v>
                </c:pt>
                <c:pt idx="28">
                  <c:v>1.16178398887972</c:v>
                </c:pt>
                <c:pt idx="29">
                  <c:v>1.05411411316781</c:v>
                </c:pt>
                <c:pt idx="30">
                  <c:v>0.953483767880361</c:v>
                </c:pt>
                <c:pt idx="31">
                  <c:v>0.859977427629866</c:v>
                </c:pt>
                <c:pt idx="32">
                  <c:v>0.773573892601123</c:v>
                </c:pt>
                <c:pt idx="33">
                  <c:v>0.694156529806206</c:v>
                </c:pt>
                <c:pt idx="34">
                  <c:v>0.621526093555745</c:v>
                </c:pt>
                <c:pt idx="35">
                  <c:v>0.555415052671376</c:v>
                </c:pt>
                <c:pt idx="36">
                  <c:v>0.495502426337132</c:v>
                </c:pt>
                <c:pt idx="37">
                  <c:v>0.441428278094464</c:v>
                </c:pt>
                <c:pt idx="38">
                  <c:v>0.392807205964455</c:v>
                </c:pt>
                <c:pt idx="39">
                  <c:v>0.349240366536227</c:v>
                </c:pt>
                <c:pt idx="40">
                  <c:v>0.310325759004778</c:v>
                </c:pt>
                <c:pt idx="41">
                  <c:v>0.275666656348119</c:v>
                </c:pt>
                <c:pt idx="42">
                  <c:v>0.244878197573065</c:v>
                </c:pt>
                <c:pt idx="43">
                  <c:v>0.21759224629201</c:v>
                </c:pt>
                <c:pt idx="44">
                  <c:v>0.19346068107612</c:v>
                </c:pt>
                <c:pt idx="45">
                  <c:v>0.172157320258686</c:v>
                </c:pt>
                <c:pt idx="46">
                  <c:v>0.153378709145757</c:v>
                </c:pt>
                <c:pt idx="47">
                  <c:v>0.136844023027354</c:v>
                </c:pt>
                <c:pt idx="48">
                  <c:v>0.122294374129177</c:v>
                </c:pt>
                <c:pt idx="49">
                  <c:v>0.1094918525737</c:v>
                </c:pt>
                <c:pt idx="50">
                  <c:v>0.0982186554161964</c:v>
                </c:pt>
                <c:pt idx="51">
                  <c:v>0.0882766111818707</c:v>
                </c:pt>
                <c:pt idx="52">
                  <c:v>0.079487234205288</c:v>
                </c:pt>
                <c:pt idx="53">
                  <c:v>0.0716921491202909</c:v>
                </c:pt>
                <c:pt idx="54">
                  <c:v>0.0647534364333539</c:v>
                </c:pt>
                <c:pt idx="55">
                  <c:v>0.0585533620012921</c:v>
                </c:pt>
                <c:pt idx="56">
                  <c:v>0.0529931626573129</c:v>
                </c:pt>
                <c:pt idx="57">
                  <c:v>0.0479909417855652</c:v>
                </c:pt>
                <c:pt idx="58">
                  <c:v>0.0434790367459592</c:v>
                </c:pt>
                <c:pt idx="59">
                  <c:v>0.0394013055741057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'2'!$T$25</c:f>
              <c:strCache>
                <c:ptCount val="1"/>
                <c:pt idx="0">
                  <c:v>Logístico</c:v>
                </c:pt>
              </c:strCache>
            </c:strRef>
          </c:tx>
          <c:spPr>
            <a:solidFill>
              <a:srgbClr val="7e0021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'2'!$F$26:$F$85</c:f>
              <c:numCache>
                <c:formatCode>General</c:formatCode>
                <c:ptCount val="60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</c:numCache>
            </c:numRef>
          </c:xVal>
          <c:yVal>
            <c:numRef>
              <c:f>'2'!$X$26:$X$85</c:f>
              <c:numCache>
                <c:formatCode>General</c:formatCode>
                <c:ptCount val="60"/>
                <c:pt idx="0">
                  <c:v>5</c:v>
                </c:pt>
                <c:pt idx="1">
                  <c:v>4.8746913127495</c:v>
                </c:pt>
                <c:pt idx="2">
                  <c:v>4.74648520621937</c:v>
                </c:pt>
                <c:pt idx="3">
                  <c:v>4.61544754431386</c:v>
                </c:pt>
                <c:pt idx="4">
                  <c:v>4.48165928807775</c:v>
                </c:pt>
                <c:pt idx="5">
                  <c:v>4.34521761586817</c:v>
                </c:pt>
                <c:pt idx="6">
                  <c:v>4.20623705740513</c:v>
                </c:pt>
                <c:pt idx="7">
                  <c:v>4.06485063075016</c:v>
                </c:pt>
                <c:pt idx="8">
                  <c:v>3.92121096899254</c:v>
                </c:pt>
                <c:pt idx="9">
                  <c:v>3.77549142086701</c:v>
                </c:pt>
                <c:pt idx="10">
                  <c:v>3.62788710666871</c:v>
                </c:pt>
                <c:pt idx="11">
                  <c:v>3.47861590765632</c:v>
                </c:pt>
                <c:pt idx="12">
                  <c:v>3.32791936363482</c:v>
                </c:pt>
                <c:pt idx="13">
                  <c:v>3.17606344958416</c:v>
                </c:pt>
                <c:pt idx="14">
                  <c:v>3.02333919805873</c:v>
                </c:pt>
                <c:pt idx="15">
                  <c:v>2.87006312964971</c:v>
                </c:pt>
                <c:pt idx="16">
                  <c:v>2.71657744912089</c:v>
                </c:pt>
                <c:pt idx="17">
                  <c:v>2.56324995996572</c:v>
                </c:pt>
                <c:pt idx="18">
                  <c:v>2.41047364519074</c:v>
                </c:pt>
                <c:pt idx="19">
                  <c:v>2.25866585724772</c:v>
                </c:pt>
                <c:pt idx="20">
                  <c:v>2.10826705540821</c:v>
                </c:pt>
                <c:pt idx="21">
                  <c:v>1.95973902475706</c:v>
                </c:pt>
                <c:pt idx="22">
                  <c:v>1.81356250771616</c:v>
                </c:pt>
                <c:pt idx="23">
                  <c:v>1.6702341770343</c:v>
                </c:pt>
                <c:pt idx="24">
                  <c:v>1.53026287905526</c:v>
                </c:pt>
                <c:pt idx="25">
                  <c:v>1.39416507850947</c:v>
                </c:pt>
                <c:pt idx="26">
                  <c:v>1.26245944194623</c:v>
                </c:pt>
                <c:pt idx="27">
                  <c:v>1.13566050731379</c:v>
                </c:pt>
                <c:pt idx="28">
                  <c:v>1.0142714034147</c:v>
                </c:pt>
                <c:pt idx="29">
                  <c:v>0.898775606571476</c:v>
                </c:pt>
                <c:pt idx="30">
                  <c:v>0.789627754649745</c:v>
                </c:pt>
                <c:pt idx="31">
                  <c:v>0.687243582652741</c:v>
                </c:pt>
                <c:pt idx="32">
                  <c:v>0.591989101644271</c:v>
                </c:pt>
                <c:pt idx="33">
                  <c:v>0.504169216019532</c:v>
                </c:pt>
                <c:pt idx="34">
                  <c:v>0.424016065113316</c:v>
                </c:pt>
                <c:pt idx="35">
                  <c:v>0.351677485070143</c:v>
                </c:pt>
                <c:pt idx="36">
                  <c:v>0.287206115543763</c:v>
                </c:pt>
                <c:pt idx="37">
                  <c:v>0.230549820148007</c:v>
                </c:pt>
                <c:pt idx="38">
                  <c:v>0.181544242080985</c:v>
                </c:pt>
                <c:pt idx="39">
                  <c:v>0.139908462261042</c:v>
                </c:pt>
                <c:pt idx="40">
                  <c:v>0.105244841355757</c:v>
                </c:pt>
                <c:pt idx="41">
                  <c:v>0.0770441695059151</c:v>
                </c:pt>
                <c:pt idx="42">
                  <c:v>0.0546971608470079</c:v>
                </c:pt>
                <c:pt idx="43">
                  <c:v>0.0375130388805954</c:v>
                </c:pt>
                <c:pt idx="44">
                  <c:v>0.0247453790017387</c:v>
                </c:pt>
                <c:pt idx="45">
                  <c:v>0.0156244383221609</c:v>
                </c:pt>
                <c:pt idx="46">
                  <c:v>0.00939391186768417</c:v>
                </c:pt>
                <c:pt idx="47">
                  <c:v>0.00534856093059789</c:v>
                </c:pt>
                <c:pt idx="48">
                  <c:v>0.0028678534635498</c:v>
                </c:pt>
                <c:pt idx="49">
                  <c:v>0.00144027488116387</c:v>
                </c:pt>
                <c:pt idx="50">
                  <c:v>0.000673999503308527</c:v>
                </c:pt>
                <c:pt idx="51">
                  <c:v>0.00029242476613105</c:v>
                </c:pt>
                <c:pt idx="52">
                  <c:v>0.000116963508415773</c:v>
                </c:pt>
                <c:pt idx="53">
                  <c:v>4.27769494850496E-005</c:v>
                </c:pt>
                <c:pt idx="54">
                  <c:v>1.40967520469073E-005</c:v>
                </c:pt>
                <c:pt idx="55">
                  <c:v>4.06503047358607E-006</c:v>
                </c:pt>
                <c:pt idx="56">
                  <c:v>9.63330117735366E-007</c:v>
                </c:pt>
                <c:pt idx="57">
                  <c:v>1.61017191944657E-007</c:v>
                </c:pt>
                <c:pt idx="58">
                  <c:v>1.14359430354289E-008</c:v>
                </c:pt>
                <c:pt idx="59">
                  <c:v>2.1737545570832E-026</c:v>
                </c:pt>
              </c:numCache>
            </c:numRef>
          </c:yVal>
          <c:smooth val="0"/>
        </c:ser>
        <c:axId val="98153974"/>
        <c:axId val="81247979"/>
      </c:scatterChart>
      <c:valAx>
        <c:axId val="9815397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1247979"/>
        <c:crosses val="autoZero"/>
        <c:crossBetween val="midCat"/>
      </c:valAx>
      <c:valAx>
        <c:axId val="81247979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15397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'3'!$F$21</c:f>
              <c:strCache>
                <c:ptCount val="1"/>
                <c:pt idx="0">
                  <c:v>ln( [B] 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'3'!$A$22:$A$28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'3'!$F$22:$F$28</c:f>
              <c:numCache>
                <c:formatCode>General</c:formatCode>
                <c:ptCount val="7"/>
                <c:pt idx="0">
                  <c:v>0</c:v>
                </c:pt>
                <c:pt idx="1">
                  <c:v>0.300620143521125</c:v>
                </c:pt>
                <c:pt idx="2">
                  <c:v>0.60126724108211</c:v>
                </c:pt>
                <c:pt idx="3">
                  <c:v>0.901943742221644</c:v>
                </c:pt>
                <c:pt idx="4">
                  <c:v>1.20265244628858</c:v>
                </c:pt>
                <c:pt idx="5">
                  <c:v>1.50339657237792</c:v>
                </c:pt>
                <c:pt idx="6">
                  <c:v>1.80417984766388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'3'!$G$21</c:f>
              <c:strCache>
                <c:ptCount val="1"/>
                <c:pt idx="0">
                  <c:v>ln( [S0] - [S] 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'3'!$A$22:$A$28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'3'!$G$22:$G$28</c:f>
              <c:numCache>
                <c:formatCode>General</c:formatCode>
                <c:ptCount val="7"/>
                <c:pt idx="1">
                  <c:v>-0.131544301379803</c:v>
                </c:pt>
                <c:pt idx="2">
                  <c:v>0.723226876092777</c:v>
                </c:pt>
                <c:pt idx="3">
                  <c:v>1.29772854589373</c:v>
                </c:pt>
                <c:pt idx="4">
                  <c:v>1.76170183237999</c:v>
                </c:pt>
                <c:pt idx="5">
                  <c:v>2.16817826954746</c:v>
                </c:pt>
                <c:pt idx="6">
                  <c:v>2.54061469325593</c:v>
                </c:pt>
              </c:numCache>
            </c:numRef>
          </c:yVal>
          <c:smooth val="0"/>
        </c:ser>
        <c:axId val="98090576"/>
        <c:axId val="4753505"/>
      </c:scatterChart>
      <c:valAx>
        <c:axId val="9809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753505"/>
        <c:crosses val="autoZero"/>
        <c:crossBetween val="midCat"/>
      </c:valAx>
      <c:valAx>
        <c:axId val="475350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8090576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'3'!$Q$21</c:f>
              <c:strCache>
                <c:ptCount val="1"/>
                <c:pt idx="0">
                  <c:v>Ln ( mB 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'3'!$A$22:$A$28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'3'!$Q$22:$Q$28</c:f>
              <c:numCache>
                <c:formatCode>General</c:formatCode>
                <c:ptCount val="7"/>
                <c:pt idx="0">
                  <c:v>-0.693147180559945</c:v>
                </c:pt>
                <c:pt idx="1">
                  <c:v>-0.433349031559075</c:v>
                </c:pt>
                <c:pt idx="2">
                  <c:v>-0.175261548416886</c:v>
                </c:pt>
                <c:pt idx="3">
                  <c:v>0.0809631901518143</c:v>
                </c:pt>
                <c:pt idx="4">
                  <c:v>0.335151878583857</c:v>
                </c:pt>
                <c:pt idx="5">
                  <c:v>0.587105840503767</c:v>
                </c:pt>
                <c:pt idx="6">
                  <c:v>0.836595821402177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'3'!$R$21</c:f>
              <c:strCache>
                <c:ptCount val="1"/>
                <c:pt idx="0">
                  <c:v>Ln ( mS0 – mS 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'3'!$A$22:$A$28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'3'!$R$22:$R$28</c:f>
              <c:numCache>
                <c:formatCode>General</c:formatCode>
                <c:ptCount val="7"/>
                <c:pt idx="1">
                  <c:v>-0.197432667016633</c:v>
                </c:pt>
                <c:pt idx="2">
                  <c:v>0.558525895396103</c:v>
                </c:pt>
                <c:pt idx="3">
                  <c:v>1.03347890776839</c:v>
                </c:pt>
                <c:pt idx="4">
                  <c:v>1.39757593329515</c:v>
                </c:pt>
                <c:pt idx="5">
                  <c:v>1.70419108857613</c:v>
                </c:pt>
                <c:pt idx="6">
                  <c:v>1.97702635656876</c:v>
                </c:pt>
              </c:numCache>
            </c:numRef>
          </c:yVal>
          <c:smooth val="0"/>
        </c:ser>
        <c:axId val="12659584"/>
        <c:axId val="33201785"/>
      </c:scatterChart>
      <c:valAx>
        <c:axId val="1265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201785"/>
        <c:crosses val="autoZero"/>
        <c:crossBetween val="midCat"/>
      </c:valAx>
      <c:valAx>
        <c:axId val="3320178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265958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'4'!$B$21</c:f>
              <c:strCache>
                <c:ptCount val="1"/>
                <c:pt idx="0">
                  <c:v>[S]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'4'!$A$22:$A$44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'4'!$B$22:$B$44</c:f>
              <c:numCache>
                <c:formatCode>General</c:formatCode>
                <c:ptCount val="23"/>
                <c:pt idx="0">
                  <c:v>20</c:v>
                </c:pt>
                <c:pt idx="1">
                  <c:v>19.956267649053</c:v>
                </c:pt>
                <c:pt idx="2">
                  <c:v>19.8972351499512</c:v>
                </c:pt>
                <c:pt idx="3">
                  <c:v>19.8175496111054</c:v>
                </c:pt>
                <c:pt idx="4">
                  <c:v>19.7099853846579</c:v>
                </c:pt>
                <c:pt idx="5">
                  <c:v>19.5647888662077</c:v>
                </c:pt>
                <c:pt idx="6">
                  <c:v>19.3687940669484</c:v>
                </c:pt>
                <c:pt idx="7">
                  <c:v>19.104228760929</c:v>
                </c:pt>
                <c:pt idx="8">
                  <c:v>18.7471029524198</c:v>
                </c:pt>
                <c:pt idx="9">
                  <c:v>18.2650335343909</c:v>
                </c:pt>
                <c:pt idx="10">
                  <c:v>17.6143078846015</c:v>
                </c:pt>
                <c:pt idx="11">
                  <c:v>16.7359201349178</c:v>
                </c:pt>
                <c:pt idx="12">
                  <c:v>15.5502206945403</c:v>
                </c:pt>
                <c:pt idx="13">
                  <c:v>14.0944958300237</c:v>
                </c:pt>
                <c:pt idx="14">
                  <c:v>12.9739123523274</c:v>
                </c:pt>
                <c:pt idx="15">
                  <c:v>12.1145701028194</c:v>
                </c:pt>
                <c:pt idx="16">
                  <c:v>11.3196179903143</c:v>
                </c:pt>
                <c:pt idx="17">
                  <c:v>10.4801455321153</c:v>
                </c:pt>
                <c:pt idx="18">
                  <c:v>9.53975033135956</c:v>
                </c:pt>
                <c:pt idx="19">
                  <c:v>8.46229764455442</c:v>
                </c:pt>
                <c:pt idx="20">
                  <c:v>7.21762760029796</c:v>
                </c:pt>
                <c:pt idx="21">
                  <c:v>5.77560670198972</c:v>
                </c:pt>
                <c:pt idx="22">
                  <c:v>4.103347081595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'4'!$C$21</c:f>
              <c:strCache>
                <c:ptCount val="1"/>
                <c:pt idx="0">
                  <c:v>[B] g/L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'4'!$A$22:$A$44</c:f>
              <c:numCache>
                <c:formatCode>General</c:formatCode>
                <c:ptCount val="2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</c:numCache>
            </c:numRef>
          </c:xVal>
          <c:yVal>
            <c:numRef>
              <c:f>'4'!$C$22:$C$44</c:f>
              <c:numCache>
                <c:formatCode>General</c:formatCode>
                <c:ptCount val="23"/>
                <c:pt idx="0">
                  <c:v>0.05</c:v>
                </c:pt>
                <c:pt idx="1">
                  <c:v>0.0674929403788002</c:v>
                </c:pt>
                <c:pt idx="2">
                  <c:v>0.0911059400195256</c:v>
                </c:pt>
                <c:pt idx="3">
                  <c:v>0.122980155557848</c:v>
                </c:pt>
                <c:pt idx="4">
                  <c:v>0.166005846136828</c:v>
                </c:pt>
                <c:pt idx="5">
                  <c:v>0.224084453516903</c:v>
                </c:pt>
                <c:pt idx="6">
                  <c:v>0.302482373220647</c:v>
                </c:pt>
                <c:pt idx="7">
                  <c:v>0.408308495628382</c:v>
                </c:pt>
                <c:pt idx="8">
                  <c:v>0.55115881903208</c:v>
                </c:pt>
                <c:pt idx="9">
                  <c:v>0.743986586243641</c:v>
                </c:pt>
                <c:pt idx="10">
                  <c:v>1.00427684615938</c:v>
                </c:pt>
                <c:pt idx="11">
                  <c:v>1.35563194603289</c:v>
                </c:pt>
                <c:pt idx="12">
                  <c:v>1.8299117221839</c:v>
                </c:pt>
                <c:pt idx="13">
                  <c:v>2.4110050180615</c:v>
                </c:pt>
                <c:pt idx="14">
                  <c:v>2.85322075001163</c:v>
                </c:pt>
                <c:pt idx="15">
                  <c:v>3.18960527280619</c:v>
                </c:pt>
                <c:pt idx="16">
                  <c:v>3.50096485909213</c:v>
                </c:pt>
                <c:pt idx="17">
                  <c:v>3.8313002538178</c:v>
                </c:pt>
                <c:pt idx="18">
                  <c:v>4.20308343399436</c:v>
                </c:pt>
                <c:pt idx="19">
                  <c:v>4.63057468512289</c:v>
                </c:pt>
                <c:pt idx="20">
                  <c:v>5.12565418635208</c:v>
                </c:pt>
                <c:pt idx="21">
                  <c:v>5.70022466899392</c:v>
                </c:pt>
                <c:pt idx="22">
                  <c:v>6.36732307015137</c:v>
                </c:pt>
              </c:numCache>
            </c:numRef>
          </c:yVal>
          <c:smooth val="0"/>
        </c:ser>
        <c:axId val="40971114"/>
        <c:axId val="20989314"/>
      </c:scatterChart>
      <c:valAx>
        <c:axId val="4097111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0989314"/>
        <c:crosses val="autoZero"/>
        <c:crossBetween val="midCat"/>
      </c:valAx>
      <c:valAx>
        <c:axId val="2098931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97111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'4'!$Q$21</c:f>
              <c:strCache>
                <c:ptCount val="1"/>
                <c:pt idx="0">
                  <c:v>ln( [B] 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'4'!$Q$22:$Q$34</c:f>
              <c:numCache>
                <c:formatCode>General</c:formatCode>
                <c:ptCount val="13"/>
                <c:pt idx="0">
                  <c:v>-2.99573227355399</c:v>
                </c:pt>
                <c:pt idx="1">
                  <c:v>-2.69573227355399</c:v>
                </c:pt>
                <c:pt idx="2">
                  <c:v>-2.39573227355399</c:v>
                </c:pt>
                <c:pt idx="3">
                  <c:v>-2.09573227355399</c:v>
                </c:pt>
                <c:pt idx="4">
                  <c:v>-1.79573227355399</c:v>
                </c:pt>
                <c:pt idx="5">
                  <c:v>-1.49573227355399</c:v>
                </c:pt>
                <c:pt idx="6">
                  <c:v>-1.19573227355399</c:v>
                </c:pt>
                <c:pt idx="7">
                  <c:v>-0.895732273553992</c:v>
                </c:pt>
                <c:pt idx="8">
                  <c:v>-0.595732273553991</c:v>
                </c:pt>
                <c:pt idx="9">
                  <c:v>-0.295732273553992</c:v>
                </c:pt>
                <c:pt idx="10">
                  <c:v>0.0042677264460057</c:v>
                </c:pt>
                <c:pt idx="11">
                  <c:v>0.304267726446006</c:v>
                </c:pt>
                <c:pt idx="12">
                  <c:v>0.604267726446009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'4'!$R$21</c:f>
              <c:strCache>
                <c:ptCount val="1"/>
                <c:pt idx="0">
                  <c:v>ln( [S]0 - [S] 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'4'!$R$22:$R$34</c:f>
              <c:numCache>
                <c:formatCode>General</c:formatCode>
                <c:ptCount val="13"/>
                <c:pt idx="1">
                  <c:v>-3.1296671544947</c:v>
                </c:pt>
                <c:pt idx="2">
                  <c:v>-2.27531191002629</c:v>
                </c:pt>
                <c:pt idx="3">
                  <c:v>-1.70127698458865</c:v>
                </c:pt>
                <c:pt idx="4">
                  <c:v>-1.23782395954017</c:v>
                </c:pt>
                <c:pt idx="5">
                  <c:v>-0.831924000605192</c:v>
                </c:pt>
                <c:pt idx="6">
                  <c:v>-0.460123109856499</c:v>
                </c:pt>
                <c:pt idx="7">
                  <c:v>-0.110070212142087</c:v>
                </c:pt>
                <c:pt idx="8">
                  <c:v>0.22545850779776</c:v>
                </c:pt>
                <c:pt idx="9">
                  <c:v>0.550988085032839</c:v>
                </c:pt>
                <c:pt idx="10">
                  <c:v>0.869489277377479</c:v>
                </c:pt>
                <c:pt idx="11">
                  <c:v>1.18297790527132</c:v>
                </c:pt>
                <c:pt idx="12">
                  <c:v>1.49285450066959</c:v>
                </c:pt>
              </c:numCache>
            </c:numRef>
          </c:yVal>
          <c:smooth val="0"/>
        </c:ser>
        <c:axId val="86786490"/>
        <c:axId val="1864577"/>
      </c:scatterChart>
      <c:valAx>
        <c:axId val="8678649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64577"/>
        <c:crosses val="autoZero"/>
        <c:crossBetween val="midCat"/>
      </c:valAx>
      <c:valAx>
        <c:axId val="186457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78649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468579370594659"/>
          <c:y val="0.042"/>
          <c:w val="0.485158344088156"/>
          <c:h val="0.915666666666667"/>
        </c:manualLayout>
      </c:layout>
      <c:scatterChart>
        <c:scatterStyle val="lineMarker"/>
        <c:varyColors val="0"/>
        <c:ser>
          <c:idx val="0"/>
          <c:order val="0"/>
          <c:tx>
            <c:strRef>
              <c:f>'4'!$U$21</c:f>
              <c:strCache>
                <c:ptCount val="1"/>
                <c:pt idx="0">
                  <c:v>ln( mB ) 0-12 h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004586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'4'!$U$22:$U$34</c:f>
              <c:numCache>
                <c:formatCode>General</c:formatCode>
                <c:ptCount val="13"/>
                <c:pt idx="0">
                  <c:v>-2.99573227355399</c:v>
                </c:pt>
                <c:pt idx="1">
                  <c:v>-2.69573227355399</c:v>
                </c:pt>
                <c:pt idx="2">
                  <c:v>-2.39573227355399</c:v>
                </c:pt>
                <c:pt idx="3">
                  <c:v>-2.09573227355399</c:v>
                </c:pt>
                <c:pt idx="4">
                  <c:v>-1.79573227355399</c:v>
                </c:pt>
                <c:pt idx="5">
                  <c:v>-1.49573227355399</c:v>
                </c:pt>
                <c:pt idx="6">
                  <c:v>-1.19573227355399</c:v>
                </c:pt>
                <c:pt idx="7">
                  <c:v>-0.895732273553992</c:v>
                </c:pt>
                <c:pt idx="8">
                  <c:v>-0.595732273553991</c:v>
                </c:pt>
                <c:pt idx="9">
                  <c:v>-0.295732273553992</c:v>
                </c:pt>
                <c:pt idx="10">
                  <c:v>0.0042677264460057</c:v>
                </c:pt>
                <c:pt idx="11">
                  <c:v>0.304267726446006</c:v>
                </c:pt>
                <c:pt idx="12">
                  <c:v>0.604267726446009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'4'!$V$21</c:f>
              <c:strCache>
                <c:ptCount val="1"/>
                <c:pt idx="0">
                  <c:v>ln( mS0 – mS ) 0-12h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ff420e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'4'!$V$22:$V$34</c:f>
              <c:numCache>
                <c:formatCode>General</c:formatCode>
                <c:ptCount val="13"/>
                <c:pt idx="1">
                  <c:v>-3.1296671544947</c:v>
                </c:pt>
                <c:pt idx="2">
                  <c:v>-2.27531191002629</c:v>
                </c:pt>
                <c:pt idx="3">
                  <c:v>-1.70127698458865</c:v>
                </c:pt>
                <c:pt idx="4">
                  <c:v>-1.23782395954017</c:v>
                </c:pt>
                <c:pt idx="5">
                  <c:v>-0.831924000605192</c:v>
                </c:pt>
                <c:pt idx="6">
                  <c:v>-0.460123109856499</c:v>
                </c:pt>
                <c:pt idx="7">
                  <c:v>-0.110070212142087</c:v>
                </c:pt>
                <c:pt idx="8">
                  <c:v>0.22545850779776</c:v>
                </c:pt>
                <c:pt idx="9">
                  <c:v>0.550988085032839</c:v>
                </c:pt>
                <c:pt idx="10">
                  <c:v>0.869489277377479</c:v>
                </c:pt>
                <c:pt idx="11">
                  <c:v>1.18297790527132</c:v>
                </c:pt>
                <c:pt idx="12">
                  <c:v>1.49285450066959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'4'!$W$21</c:f>
              <c:strCache>
                <c:ptCount val="1"/>
                <c:pt idx="0">
                  <c:v>ln( mB ) 6-12h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'4'!$W$22:$W$34</c:f>
              <c:numCache>
                <c:formatCode>General</c:formatCode>
                <c:ptCount val="13"/>
                <c:pt idx="6">
                  <c:v>-1.19573227355399</c:v>
                </c:pt>
                <c:pt idx="7">
                  <c:v>-0.895732273553992</c:v>
                </c:pt>
                <c:pt idx="8">
                  <c:v>-0.595732273553991</c:v>
                </c:pt>
                <c:pt idx="9">
                  <c:v>-0.295732273553992</c:v>
                </c:pt>
                <c:pt idx="10">
                  <c:v>0.0042677264460057</c:v>
                </c:pt>
                <c:pt idx="11">
                  <c:v>0.304267726446006</c:v>
                </c:pt>
                <c:pt idx="12">
                  <c:v>0.604267726446009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'4'!$X$21</c:f>
              <c:strCache>
                <c:ptCount val="1"/>
                <c:pt idx="0">
                  <c:v>ln( mS0 – mS ) 6-12h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trendline>
            <c:spPr>
              <a:ln>
                <a:solidFill>
                  <a:srgbClr val="579d1c"/>
                </a:solidFill>
              </a:ln>
            </c:spPr>
            <c:trendlineType val="linear"/>
            <c:forward val="0"/>
            <c:backward val="0"/>
            <c:dispRSqr val="1"/>
            <c:dispEq val="1"/>
          </c:trendline>
          <c:xVal>
            <c:numRef>
              <c:f>'4'!$K$22:$K$34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'4'!$X$22:$X$34</c:f>
              <c:numCache>
                <c:formatCode>General</c:formatCode>
                <c:ptCount val="13"/>
                <c:pt idx="6">
                  <c:v>-0.460123109856499</c:v>
                </c:pt>
                <c:pt idx="7">
                  <c:v>-0.110070212142087</c:v>
                </c:pt>
                <c:pt idx="8">
                  <c:v>0.22545850779776</c:v>
                </c:pt>
                <c:pt idx="9">
                  <c:v>0.550988085032839</c:v>
                </c:pt>
                <c:pt idx="10">
                  <c:v>0.869489277377479</c:v>
                </c:pt>
                <c:pt idx="11">
                  <c:v>1.18297790527132</c:v>
                </c:pt>
                <c:pt idx="12">
                  <c:v>1.49285450066959</c:v>
                </c:pt>
              </c:numCache>
            </c:numRef>
          </c:yVal>
          <c:smooth val="0"/>
        </c:ser>
        <c:axId val="51898404"/>
        <c:axId val="33172114"/>
      </c:scatterChart>
      <c:valAx>
        <c:axId val="518984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172114"/>
        <c:crosses val="autoZero"/>
        <c:crossBetween val="midCat"/>
      </c:valAx>
      <c:valAx>
        <c:axId val="3317211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1898404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'6'!$AM$27</c:f>
              <c:strCache>
                <c:ptCount val="1"/>
                <c:pt idx="0">
                  <c:v>mu rec</c:v>
                </c:pt>
              </c:strCache>
            </c:strRef>
          </c:tx>
          <c:spPr>
            <a:solidFill>
              <a:srgbClr val="ff0000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ff0000"/>
              </a:solidFill>
            </c:spPr>
          </c:marker>
          <c:dPt>
            <c:idx val="4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7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8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1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2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3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4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5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16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1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2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3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4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7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28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32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33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36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37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42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43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44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45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Pt>
            <c:idx val="46"/>
            <c:marker>
              <c:symbol val="circle"/>
              <c:size val="8"/>
              <c:spPr>
                <a:solidFill>
                  <a:srgbClr val="ff0000"/>
                </a:solidFill>
              </c:spPr>
            </c:marker>
          </c:dPt>
          <c:dLbls>
            <c:dLbl>
              <c:idx val="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6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7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8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6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1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7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8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6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7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2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3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4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5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6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'6'!$AL$28:$AL$74</c:f>
              <c:numCache>
                <c:formatCode>General</c:formatCode>
                <c:ptCount val="47"/>
              </c:numCache>
            </c:numRef>
          </c:xVal>
          <c:yVal>
            <c:numRef>
              <c:f>'6'!$AM$28:$AM$74</c:f>
              <c:numCache>
                <c:formatCode>General</c:formatCode>
                <c:ptCount val="47"/>
                <c:pt idx="0">
                  <c:v>0.447761194029851</c:v>
                </c:pt>
                <c:pt idx="1">
                  <c:v>0.462686567164179</c:v>
                </c:pt>
                <c:pt idx="2">
                  <c:v>0.440298507462687</c:v>
                </c:pt>
                <c:pt idx="3">
                  <c:v>0.440298507462687</c:v>
                </c:pt>
                <c:pt idx="4">
                  <c:v>0.451492537313433</c:v>
                </c:pt>
                <c:pt idx="5">
                  <c:v>0.455223880597015</c:v>
                </c:pt>
                <c:pt idx="6">
                  <c:v>0.444029850746269</c:v>
                </c:pt>
                <c:pt idx="7">
                  <c:v>0.455223880597015</c:v>
                </c:pt>
                <c:pt idx="8">
                  <c:v>0.447761194029851</c:v>
                </c:pt>
                <c:pt idx="9">
                  <c:v>0.186567164179104</c:v>
                </c:pt>
                <c:pt idx="10">
                  <c:v>0.17910447761194</c:v>
                </c:pt>
                <c:pt idx="11">
                  <c:v>0.17910447761194</c:v>
                </c:pt>
                <c:pt idx="12">
                  <c:v>0.17910447761194</c:v>
                </c:pt>
                <c:pt idx="13">
                  <c:v>0.182835820895522</c:v>
                </c:pt>
                <c:pt idx="14">
                  <c:v>0.197761194029851</c:v>
                </c:pt>
                <c:pt idx="15">
                  <c:v>0.186567164179104</c:v>
                </c:pt>
                <c:pt idx="16">
                  <c:v>0.178358208955224</c:v>
                </c:pt>
                <c:pt idx="17">
                  <c:v>0.276119402985075</c:v>
                </c:pt>
                <c:pt idx="18">
                  <c:v>0.261194029850746</c:v>
                </c:pt>
                <c:pt idx="19">
                  <c:v>0.253731343283582</c:v>
                </c:pt>
                <c:pt idx="20">
                  <c:v>0.26865671641791</c:v>
                </c:pt>
                <c:pt idx="21">
                  <c:v>0.27089552238806</c:v>
                </c:pt>
                <c:pt idx="22">
                  <c:v>0.263432835820895</c:v>
                </c:pt>
                <c:pt idx="23">
                  <c:v>0.276119402985075</c:v>
                </c:pt>
                <c:pt idx="24">
                  <c:v>0.25</c:v>
                </c:pt>
                <c:pt idx="25">
                  <c:v>0.261194029850746</c:v>
                </c:pt>
                <c:pt idx="26">
                  <c:v>0.26865671641791</c:v>
                </c:pt>
                <c:pt idx="27">
                  <c:v>0.278358208955224</c:v>
                </c:pt>
                <c:pt idx="28">
                  <c:v>0.279850746268657</c:v>
                </c:pt>
                <c:pt idx="29">
                  <c:v>0.276119402985075</c:v>
                </c:pt>
                <c:pt idx="30">
                  <c:v>0.0447761194029851</c:v>
                </c:pt>
                <c:pt idx="31">
                  <c:v>0.0373134328358209</c:v>
                </c:pt>
                <c:pt idx="32">
                  <c:v>0.0447761194029851</c:v>
                </c:pt>
                <c:pt idx="33">
                  <c:v>0.0373134328358209</c:v>
                </c:pt>
                <c:pt idx="34">
                  <c:v>0.0373134328358209</c:v>
                </c:pt>
                <c:pt idx="35">
                  <c:v>0.0485074626865672</c:v>
                </c:pt>
                <c:pt idx="36">
                  <c:v>0.0671641791044776</c:v>
                </c:pt>
                <c:pt idx="37">
                  <c:v>0.0895522388059701</c:v>
                </c:pt>
                <c:pt idx="38">
                  <c:v>0.082089552238806</c:v>
                </c:pt>
                <c:pt idx="39">
                  <c:v>0.0895522388059701</c:v>
                </c:pt>
                <c:pt idx="40">
                  <c:v>0.0895522388059701</c:v>
                </c:pt>
                <c:pt idx="41">
                  <c:v>0.0895522388059701</c:v>
                </c:pt>
                <c:pt idx="42">
                  <c:v>0.0895522388059701</c:v>
                </c:pt>
                <c:pt idx="43">
                  <c:v>0.0955223880597015</c:v>
                </c:pt>
                <c:pt idx="44">
                  <c:v>0.0895522388059701</c:v>
                </c:pt>
                <c:pt idx="45">
                  <c:v>0.0970149253731343</c:v>
                </c:pt>
                <c:pt idx="46">
                  <c:v>0.082089552238806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'6'!$Z$27:$Z$27</c:f>
              <c:strCache>
                <c:ptCount val="1"/>
                <c:pt idx="0">
                  <c:v>mu exp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circle"/>
            <c:size val="8"/>
            <c:spPr>
              <a:solidFill>
                <a:srgbClr val="004586"/>
              </a:solidFill>
            </c:spPr>
          </c:marker>
          <c:dPt>
            <c:idx val="8"/>
            <c:marker>
              <c:symbol val="circle"/>
              <c:size val="8"/>
              <c:spPr>
                <a:solidFill>
                  <a:srgbClr val="004586"/>
                </a:solidFill>
              </c:spPr>
            </c:marker>
          </c:dPt>
          <c:dLbls>
            <c:dLbl>
              <c:idx val="8"/>
              <c:txPr>
                <a:bodyPr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showLegendKey val="0"/>
              <c:showVal val="0"/>
              <c:showCatName val="0"/>
              <c:showSerName val="0"/>
              <c:showPercent val="0"/>
              <c:separator> </c:separator>
            </c:dLbl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'6'!$Y$28:$Y$74</c:f>
              <c:numCache>
                <c:formatCode>General</c:formatCode>
                <c:ptCount val="47"/>
                <c:pt idx="4">
                  <c:v>0.90599796050802</c:v>
                </c:pt>
                <c:pt idx="5">
                  <c:v>0.973773109759843</c:v>
                </c:pt>
                <c:pt idx="6">
                  <c:v>0.878252051842698</c:v>
                </c:pt>
                <c:pt idx="7">
                  <c:v>1.01527132549175</c:v>
                </c:pt>
                <c:pt idx="8">
                  <c:v>0.79679627341002</c:v>
                </c:pt>
                <c:pt idx="11">
                  <c:v>0.519205050018724</c:v>
                </c:pt>
                <c:pt idx="12">
                  <c:v>0.574984121943474</c:v>
                </c:pt>
                <c:pt idx="13">
                  <c:v>0.468788868159204</c:v>
                </c:pt>
                <c:pt idx="14">
                  <c:v>0.48825544409102</c:v>
                </c:pt>
                <c:pt idx="15">
                  <c:v>0.406315198202536</c:v>
                </c:pt>
                <c:pt idx="16">
                  <c:v>0.481171490613232</c:v>
                </c:pt>
                <c:pt idx="21">
                  <c:v>0.558858711904956</c:v>
                </c:pt>
                <c:pt idx="22">
                  <c:v>0.546940970821568</c:v>
                </c:pt>
                <c:pt idx="23">
                  <c:v>0.458810917786757</c:v>
                </c:pt>
                <c:pt idx="24">
                  <c:v>0.572039229141648</c:v>
                </c:pt>
                <c:pt idx="25">
                  <c:v>0.530868385345998</c:v>
                </c:pt>
                <c:pt idx="26">
                  <c:v>0.528676064123825</c:v>
                </c:pt>
                <c:pt idx="27">
                  <c:v>0.559674599973108</c:v>
                </c:pt>
                <c:pt idx="28">
                  <c:v>0.430179610422465</c:v>
                </c:pt>
                <c:pt idx="29">
                  <c:v>0.449571586511885</c:v>
                </c:pt>
                <c:pt idx="31">
                  <c:v>0.162903967557172</c:v>
                </c:pt>
                <c:pt idx="32">
                  <c:v>0.230179574231845</c:v>
                </c:pt>
                <c:pt idx="33">
                  <c:v>0.2439519142485</c:v>
                </c:pt>
                <c:pt idx="34">
                  <c:v>0.145866412617762</c:v>
                </c:pt>
                <c:pt idx="35">
                  <c:v>0.269097550223566</c:v>
                </c:pt>
                <c:pt idx="36">
                  <c:v>0.239239487211247</c:v>
                </c:pt>
                <c:pt idx="37">
                  <c:v>0.468973696916263</c:v>
                </c:pt>
                <c:pt idx="38">
                  <c:v>0.305830004905052</c:v>
                </c:pt>
                <c:pt idx="42">
                  <c:v>0.404717068861301</c:v>
                </c:pt>
                <c:pt idx="43">
                  <c:v>0.407780807500957</c:v>
                </c:pt>
                <c:pt idx="44">
                  <c:v>0.288487793590189</c:v>
                </c:pt>
                <c:pt idx="45">
                  <c:v>0.296484086743317</c:v>
                </c:pt>
                <c:pt idx="46">
                  <c:v>0.299278256604302</c:v>
                </c:pt>
              </c:numCache>
            </c:numRef>
          </c:xVal>
          <c:yVal>
            <c:numRef>
              <c:f>'6'!$Z$28:$Z$74</c:f>
              <c:numCache>
                <c:formatCode>General</c:formatCode>
                <c:ptCount val="47"/>
                <c:pt idx="0">
                  <c:v>0.447761194029851</c:v>
                </c:pt>
                <c:pt idx="1">
                  <c:v>0.462686567164179</c:v>
                </c:pt>
                <c:pt idx="2">
                  <c:v>0.440298507462687</c:v>
                </c:pt>
                <c:pt idx="3">
                  <c:v>0.440298507462687</c:v>
                </c:pt>
                <c:pt idx="4">
                  <c:v>0.455223880597015</c:v>
                </c:pt>
                <c:pt idx="5">
                  <c:v>0.455223880597015</c:v>
                </c:pt>
                <c:pt idx="6">
                  <c:v>0.447761194029851</c:v>
                </c:pt>
                <c:pt idx="7">
                  <c:v>0.447761194029851</c:v>
                </c:pt>
                <c:pt idx="8">
                  <c:v>0.462686567164179</c:v>
                </c:pt>
                <c:pt idx="9">
                  <c:v>0.186567164179104</c:v>
                </c:pt>
                <c:pt idx="10">
                  <c:v>0.17910447761194</c:v>
                </c:pt>
                <c:pt idx="11">
                  <c:v>0.171641791044776</c:v>
                </c:pt>
                <c:pt idx="12">
                  <c:v>0.17910447761194</c:v>
                </c:pt>
                <c:pt idx="13">
                  <c:v>0.17910447761194</c:v>
                </c:pt>
                <c:pt idx="14">
                  <c:v>0.194029850746269</c:v>
                </c:pt>
                <c:pt idx="15">
                  <c:v>0.194029850746269</c:v>
                </c:pt>
                <c:pt idx="16">
                  <c:v>0.171641791044776</c:v>
                </c:pt>
                <c:pt idx="17">
                  <c:v>0.276119402985075</c:v>
                </c:pt>
                <c:pt idx="18">
                  <c:v>0.261194029850746</c:v>
                </c:pt>
                <c:pt idx="19">
                  <c:v>0.253731343283582</c:v>
                </c:pt>
                <c:pt idx="20">
                  <c:v>0.26865671641791</c:v>
                </c:pt>
                <c:pt idx="21">
                  <c:v>0.26865671641791</c:v>
                </c:pt>
                <c:pt idx="22">
                  <c:v>0.261194029850746</c:v>
                </c:pt>
                <c:pt idx="23">
                  <c:v>0.276119402985075</c:v>
                </c:pt>
                <c:pt idx="24">
                  <c:v>0.253731343283582</c:v>
                </c:pt>
                <c:pt idx="25">
                  <c:v>0.261194029850746</c:v>
                </c:pt>
                <c:pt idx="26">
                  <c:v>0.26865671641791</c:v>
                </c:pt>
                <c:pt idx="27">
                  <c:v>0.276119402985075</c:v>
                </c:pt>
                <c:pt idx="28">
                  <c:v>0.276119402985075</c:v>
                </c:pt>
                <c:pt idx="29">
                  <c:v>0.26865671641791</c:v>
                </c:pt>
                <c:pt idx="30">
                  <c:v>0.0447761194029851</c:v>
                </c:pt>
                <c:pt idx="31">
                  <c:v>0.0373134328358209</c:v>
                </c:pt>
                <c:pt idx="32">
                  <c:v>0.0373134328358209</c:v>
                </c:pt>
                <c:pt idx="33">
                  <c:v>0.0373134328358209</c:v>
                </c:pt>
                <c:pt idx="34">
                  <c:v>0.0447761194029851</c:v>
                </c:pt>
                <c:pt idx="35">
                  <c:v>0.0447761194029851</c:v>
                </c:pt>
                <c:pt idx="36">
                  <c:v>0.0597014925373134</c:v>
                </c:pt>
                <c:pt idx="37">
                  <c:v>0.0895522388059701</c:v>
                </c:pt>
                <c:pt idx="38">
                  <c:v>0.082089552238806</c:v>
                </c:pt>
                <c:pt idx="39">
                  <c:v>0.0895522388059701</c:v>
                </c:pt>
                <c:pt idx="40">
                  <c:v>0.0895522388059701</c:v>
                </c:pt>
                <c:pt idx="41">
                  <c:v>0.0895522388059701</c:v>
                </c:pt>
                <c:pt idx="42">
                  <c:v>0.0895522388059701</c:v>
                </c:pt>
                <c:pt idx="43">
                  <c:v>0.0895522388059701</c:v>
                </c:pt>
                <c:pt idx="44">
                  <c:v>0.0970149253731343</c:v>
                </c:pt>
                <c:pt idx="45">
                  <c:v>0.0895522388059701</c:v>
                </c:pt>
                <c:pt idx="46">
                  <c:v>0.082089552238806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'6'!$AP$27</c:f>
              <c:strCache>
                <c:ptCount val="1"/>
                <c:pt idx="0">
                  <c:v>mu teo</c:v>
                </c:pt>
              </c:strCache>
            </c:strRef>
          </c:tx>
          <c:spPr>
            <a:solidFill>
              <a:srgbClr val="000000"/>
            </a:solidFill>
            <a:ln w="2880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'6'!$AO$28:$AO$60</c:f>
              <c:numCache>
                <c:formatCode>General</c:formatCode>
                <c:ptCount val="33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</c:numCache>
            </c:numRef>
          </c:xVal>
          <c:yVal>
            <c:numRef>
              <c:f>'6'!$AP$28:$AP$60</c:f>
              <c:numCache>
                <c:formatCode>General</c:formatCode>
                <c:ptCount val="33"/>
                <c:pt idx="0">
                  <c:v>0.00827365658256212</c:v>
                </c:pt>
                <c:pt idx="1">
                  <c:v>0.0122346170453583</c:v>
                </c:pt>
                <c:pt idx="2">
                  <c:v>0.0180162324865116</c:v>
                </c:pt>
                <c:pt idx="3">
                  <c:v>0.0263691209134796</c:v>
                </c:pt>
                <c:pt idx="4">
                  <c:v>0.0382594403872043</c:v>
                </c:pt>
                <c:pt idx="5">
                  <c:v>0.0548333441301741</c:v>
                </c:pt>
                <c:pt idx="6">
                  <c:v>0.0772715428383948</c:v>
                </c:pt>
                <c:pt idx="7">
                  <c:v>0.106478599590452</c:v>
                </c:pt>
                <c:pt idx="8">
                  <c:v>0.142611738681298</c:v>
                </c:pt>
                <c:pt idx="9">
                  <c:v>0.184603676348272</c:v>
                </c:pt>
                <c:pt idx="10">
                  <c:v>0.23</c:v>
                </c:pt>
                <c:pt idx="11">
                  <c:v>0.275396323651728</c:v>
                </c:pt>
                <c:pt idx="12">
                  <c:v>0.317388261318702</c:v>
                </c:pt>
                <c:pt idx="13">
                  <c:v>0.353521400409548</c:v>
                </c:pt>
                <c:pt idx="14">
                  <c:v>0.382728457161605</c:v>
                </c:pt>
                <c:pt idx="15">
                  <c:v>0.405166655869826</c:v>
                </c:pt>
                <c:pt idx="16">
                  <c:v>0.421740559612796</c:v>
                </c:pt>
                <c:pt idx="17">
                  <c:v>0.43363087908652</c:v>
                </c:pt>
                <c:pt idx="18">
                  <c:v>0.441983767513488</c:v>
                </c:pt>
                <c:pt idx="19">
                  <c:v>0.447765382954642</c:v>
                </c:pt>
                <c:pt idx="20">
                  <c:v>0.451726343417438</c:v>
                </c:pt>
                <c:pt idx="21">
                  <c:v>0.454420919907234</c:v>
                </c:pt>
                <c:pt idx="22">
                  <c:v>0.456245217269546</c:v>
                </c:pt>
                <c:pt idx="23">
                  <c:v>0.457476302506253</c:v>
                </c:pt>
                <c:pt idx="24">
                  <c:v>0.45830524964626</c:v>
                </c:pt>
                <c:pt idx="25">
                  <c:v>0.458862593347948</c:v>
                </c:pt>
                <c:pt idx="26">
                  <c:v>0.45923695150312</c:v>
                </c:pt>
                <c:pt idx="27">
                  <c:v>0.459488233424884</c:v>
                </c:pt>
                <c:pt idx="28">
                  <c:v>0.459656826736435</c:v>
                </c:pt>
                <c:pt idx="29">
                  <c:v>0.459769907490743</c:v>
                </c:pt>
                <c:pt idx="30">
                  <c:v>0.459845738939985</c:v>
                </c:pt>
                <c:pt idx="31">
                  <c:v>0.459896584285693</c:v>
                </c:pt>
                <c:pt idx="32">
                  <c:v>0.459930673235293</c:v>
                </c:pt>
              </c:numCache>
            </c:numRef>
          </c:yVal>
          <c:smooth val="0"/>
        </c:ser>
        <c:axId val="68290962"/>
        <c:axId val="11002337"/>
      </c:scatterChart>
      <c:valAx>
        <c:axId val="6829096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1002337"/>
        <c:crosses val="autoZero"/>
        <c:crossBetween val="midCat"/>
      </c:valAx>
      <c:valAx>
        <c:axId val="1100233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8290962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'6'!$H$20</c:f>
              <c:strCache>
                <c:ptCount val="1"/>
                <c:pt idx="0">
                  <c:v>[S]out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'6'!$A$28:$A$36</c:f>
              <c:numCache>
                <c:formatCode>General</c:formatCode>
                <c:ptCount val="9"/>
                <c:pt idx="4">
                  <c:v>21</c:v>
                </c:pt>
                <c:pt idx="5">
                  <c:v>23</c:v>
                </c:pt>
                <c:pt idx="6">
                  <c:v>25</c:v>
                </c:pt>
                <c:pt idx="7">
                  <c:v>27</c:v>
                </c:pt>
                <c:pt idx="8">
                  <c:v>29</c:v>
                </c:pt>
              </c:numCache>
            </c:numRef>
          </c:xVal>
          <c:yVal>
            <c:numRef>
              <c:f>'6'!$H$28:$H$36</c:f>
              <c:numCache>
                <c:formatCode>General</c:formatCode>
                <c:ptCount val="9"/>
                <c:pt idx="0">
                  <c:v>14.57</c:v>
                </c:pt>
                <c:pt idx="1">
                  <c:v>13.66</c:v>
                </c:pt>
                <c:pt idx="2">
                  <c:v>14.01</c:v>
                </c:pt>
                <c:pt idx="3">
                  <c:v>12.95</c:v>
                </c:pt>
                <c:pt idx="4">
                  <c:v>13.57</c:v>
                </c:pt>
                <c:pt idx="5">
                  <c:v>12.98</c:v>
                </c:pt>
                <c:pt idx="6">
                  <c:v>13.64</c:v>
                </c:pt>
                <c:pt idx="7">
                  <c:v>13.63</c:v>
                </c:pt>
                <c:pt idx="8">
                  <c:v>13.8</c:v>
                </c:pt>
              </c:numCache>
            </c:numRef>
          </c:yVal>
          <c:smooth val="0"/>
        </c:ser>
        <c:axId val="40497081"/>
        <c:axId val="89403131"/>
      </c:scatterChart>
      <c:scatterChart>
        <c:scatterStyle val="lineMarker"/>
        <c:varyColors val="0"/>
        <c:ser>
          <c:idx val="1"/>
          <c:order val="1"/>
          <c:tx>
            <c:strRef>
              <c:f>'6'!$J$20</c:f>
              <c:strCache>
                <c:ptCount val="1"/>
                <c:pt idx="0">
                  <c:v>[B]out (g/L)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'6'!$A$28:$A$36</c:f>
              <c:numCache>
                <c:formatCode>General</c:formatCode>
                <c:ptCount val="9"/>
                <c:pt idx="4">
                  <c:v>21</c:v>
                </c:pt>
                <c:pt idx="5">
                  <c:v>23</c:v>
                </c:pt>
                <c:pt idx="6">
                  <c:v>25</c:v>
                </c:pt>
                <c:pt idx="7">
                  <c:v>27</c:v>
                </c:pt>
                <c:pt idx="8">
                  <c:v>29</c:v>
                </c:pt>
              </c:numCache>
            </c:numRef>
          </c:xVal>
          <c:yVal>
            <c:numRef>
              <c:f>'6'!$J$28:$J$36</c:f>
              <c:numCache>
                <c:formatCode>General</c:formatCode>
                <c:ptCount val="9"/>
                <c:pt idx="0">
                  <c:v>1.5</c:v>
                </c:pt>
                <c:pt idx="1">
                  <c:v>1.59</c:v>
                </c:pt>
                <c:pt idx="2">
                  <c:v>1.56</c:v>
                </c:pt>
                <c:pt idx="3">
                  <c:v>1.52</c:v>
                </c:pt>
                <c:pt idx="4">
                  <c:v>1.61</c:v>
                </c:pt>
                <c:pt idx="5">
                  <c:v>1.62</c:v>
                </c:pt>
                <c:pt idx="6">
                  <c:v>1.57</c:v>
                </c:pt>
                <c:pt idx="7">
                  <c:v>1.51</c:v>
                </c:pt>
                <c:pt idx="8">
                  <c:v>1.57</c:v>
                </c:pt>
              </c:numCache>
            </c:numRef>
          </c:yVal>
          <c:smooth val="0"/>
        </c:ser>
        <c:axId val="42371731"/>
        <c:axId val="60763923"/>
      </c:scatterChart>
      <c:valAx>
        <c:axId val="4049708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9403131"/>
        <c:crosses val="autoZero"/>
        <c:crossBetween val="midCat"/>
      </c:valAx>
      <c:valAx>
        <c:axId val="89403131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0497081"/>
        <c:crosses val="autoZero"/>
        <c:crossBetween val="midCat"/>
      </c:valAx>
      <c:valAx>
        <c:axId val="42371731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0763923"/>
        <c:crossBetween val="midCat"/>
      </c:valAx>
      <c:valAx>
        <c:axId val="6076392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2371731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'6'!$H$20</c:f>
              <c:strCache>
                <c:ptCount val="1"/>
                <c:pt idx="0">
                  <c:v>[S]out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'6'!$A$37:$A$44</c:f>
              <c:numCache>
                <c:formatCode>General</c:formatCode>
                <c:ptCount val="8"/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64</c:v>
                </c:pt>
              </c:numCache>
            </c:numRef>
          </c:xVal>
          <c:yVal>
            <c:numRef>
              <c:f>'6'!$H$37:$H$44</c:f>
              <c:numCache>
                <c:formatCode>General</c:formatCode>
                <c:ptCount val="8"/>
                <c:pt idx="0">
                  <c:v>13.22</c:v>
                </c:pt>
                <c:pt idx="1">
                  <c:v>11.75</c:v>
                </c:pt>
                <c:pt idx="2">
                  <c:v>11.82</c:v>
                </c:pt>
                <c:pt idx="3">
                  <c:v>11.52</c:v>
                </c:pt>
                <c:pt idx="4">
                  <c:v>12.53</c:v>
                </c:pt>
                <c:pt idx="5">
                  <c:v>11.6</c:v>
                </c:pt>
                <c:pt idx="6">
                  <c:v>12.31</c:v>
                </c:pt>
                <c:pt idx="7">
                  <c:v>11.5</c:v>
                </c:pt>
              </c:numCache>
            </c:numRef>
          </c:yVal>
          <c:smooth val="0"/>
        </c:ser>
        <c:axId val="79875686"/>
        <c:axId val="87048598"/>
      </c:scatterChart>
      <c:scatterChart>
        <c:scatterStyle val="lineMarker"/>
        <c:varyColors val="0"/>
        <c:ser>
          <c:idx val="1"/>
          <c:order val="1"/>
          <c:tx>
            <c:strRef>
              <c:f>'6'!$J$20</c:f>
              <c:strCache>
                <c:ptCount val="1"/>
                <c:pt idx="0">
                  <c:v>[B]out (g/L)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'6'!$A$37:$A$44</c:f>
              <c:numCache>
                <c:formatCode>General</c:formatCode>
                <c:ptCount val="8"/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64</c:v>
                </c:pt>
              </c:numCache>
            </c:numRef>
          </c:xVal>
          <c:yVal>
            <c:numRef>
              <c:f>'6'!$J$37:$J$44</c:f>
              <c:numCache>
                <c:formatCode>General</c:formatCode>
                <c:ptCount val="8"/>
                <c:pt idx="0">
                  <c:v>1.53</c:v>
                </c:pt>
                <c:pt idx="1">
                  <c:v>1.76</c:v>
                </c:pt>
                <c:pt idx="2">
                  <c:v>1.86</c:v>
                </c:pt>
                <c:pt idx="3">
                  <c:v>1.88</c:v>
                </c:pt>
                <c:pt idx="4">
                  <c:v>1.92</c:v>
                </c:pt>
                <c:pt idx="5">
                  <c:v>1.83</c:v>
                </c:pt>
                <c:pt idx="6">
                  <c:v>1.86</c:v>
                </c:pt>
                <c:pt idx="7">
                  <c:v>1.81</c:v>
                </c:pt>
              </c:numCache>
            </c:numRef>
          </c:yVal>
          <c:smooth val="0"/>
        </c:ser>
        <c:axId val="52352368"/>
        <c:axId val="18715370"/>
      </c:scatterChart>
      <c:valAx>
        <c:axId val="7987568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7048598"/>
        <c:crosses val="autoZero"/>
        <c:crossBetween val="midCat"/>
      </c:valAx>
      <c:valAx>
        <c:axId val="8704859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9875686"/>
        <c:crosses val="autoZero"/>
        <c:crossBetween val="midCat"/>
      </c:valAx>
      <c:valAx>
        <c:axId val="523523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8715370"/>
        <c:crossBetween val="midCat"/>
      </c:valAx>
      <c:valAx>
        <c:axId val="187153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2352368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'6'!$H$20</c:f>
              <c:strCache>
                <c:ptCount val="1"/>
                <c:pt idx="0">
                  <c:v>[S]out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'6'!$A$45:$A$57</c:f>
              <c:numCache>
                <c:formatCode>General</c:formatCode>
                <c:ptCount val="13"/>
                <c:pt idx="4">
                  <c:v>77</c:v>
                </c:pt>
                <c:pt idx="5">
                  <c:v>80</c:v>
                </c:pt>
                <c:pt idx="6">
                  <c:v>83</c:v>
                </c:pt>
                <c:pt idx="7">
                  <c:v>86</c:v>
                </c:pt>
                <c:pt idx="8">
                  <c:v>89</c:v>
                </c:pt>
                <c:pt idx="9">
                  <c:v>92</c:v>
                </c:pt>
                <c:pt idx="10">
                  <c:v>95</c:v>
                </c:pt>
                <c:pt idx="11">
                  <c:v>98</c:v>
                </c:pt>
                <c:pt idx="12">
                  <c:v>100</c:v>
                </c:pt>
              </c:numCache>
            </c:numRef>
          </c:xVal>
          <c:yVal>
            <c:numRef>
              <c:f>'6'!$H$45:$H$57</c:f>
              <c:numCache>
                <c:formatCode>General</c:formatCode>
                <c:ptCount val="13"/>
                <c:pt idx="0">
                  <c:v>12.07</c:v>
                </c:pt>
                <c:pt idx="1">
                  <c:v>12.71</c:v>
                </c:pt>
                <c:pt idx="2">
                  <c:v>12.71</c:v>
                </c:pt>
                <c:pt idx="3">
                  <c:v>13.11</c:v>
                </c:pt>
                <c:pt idx="4">
                  <c:v>13.47</c:v>
                </c:pt>
                <c:pt idx="5">
                  <c:v>12.75</c:v>
                </c:pt>
                <c:pt idx="6">
                  <c:v>13.26</c:v>
                </c:pt>
                <c:pt idx="7">
                  <c:v>13.19</c:v>
                </c:pt>
                <c:pt idx="8">
                  <c:v>13.62</c:v>
                </c:pt>
                <c:pt idx="9">
                  <c:v>12.62</c:v>
                </c:pt>
                <c:pt idx="10">
                  <c:v>13.06</c:v>
                </c:pt>
                <c:pt idx="11">
                  <c:v>13.51</c:v>
                </c:pt>
                <c:pt idx="12">
                  <c:v>13.15</c:v>
                </c:pt>
              </c:numCache>
            </c:numRef>
          </c:yVal>
          <c:smooth val="0"/>
        </c:ser>
        <c:axId val="85902363"/>
        <c:axId val="45186403"/>
      </c:scatterChart>
      <c:scatterChart>
        <c:scatterStyle val="lineMarker"/>
        <c:varyColors val="0"/>
        <c:ser>
          <c:idx val="1"/>
          <c:order val="1"/>
          <c:tx>
            <c:strRef>
              <c:f>'6'!$J$20</c:f>
              <c:strCache>
                <c:ptCount val="1"/>
                <c:pt idx="0">
                  <c:v>[B]out (g/L)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'6'!$A$45:$A$57</c:f>
              <c:numCache>
                <c:formatCode>General</c:formatCode>
                <c:ptCount val="13"/>
                <c:pt idx="4">
                  <c:v>77</c:v>
                </c:pt>
                <c:pt idx="5">
                  <c:v>80</c:v>
                </c:pt>
                <c:pt idx="6">
                  <c:v>83</c:v>
                </c:pt>
                <c:pt idx="7">
                  <c:v>86</c:v>
                </c:pt>
                <c:pt idx="8">
                  <c:v>89</c:v>
                </c:pt>
                <c:pt idx="9">
                  <c:v>92</c:v>
                </c:pt>
                <c:pt idx="10">
                  <c:v>95</c:v>
                </c:pt>
                <c:pt idx="11">
                  <c:v>98</c:v>
                </c:pt>
                <c:pt idx="12">
                  <c:v>100</c:v>
                </c:pt>
              </c:numCache>
            </c:numRef>
          </c:xVal>
          <c:yVal>
            <c:numRef>
              <c:f>'6'!$J$45:$J$57</c:f>
              <c:numCache>
                <c:formatCode>General</c:formatCode>
                <c:ptCount val="13"/>
                <c:pt idx="0">
                  <c:v>1.88</c:v>
                </c:pt>
                <c:pt idx="1">
                  <c:v>1.75</c:v>
                </c:pt>
                <c:pt idx="2">
                  <c:v>1.85</c:v>
                </c:pt>
                <c:pt idx="3">
                  <c:v>1.73</c:v>
                </c:pt>
                <c:pt idx="4">
                  <c:v>1.83</c:v>
                </c:pt>
                <c:pt idx="5">
                  <c:v>1.85</c:v>
                </c:pt>
                <c:pt idx="6">
                  <c:v>1.81</c:v>
                </c:pt>
                <c:pt idx="7">
                  <c:v>1.74</c:v>
                </c:pt>
                <c:pt idx="8">
                  <c:v>1.76</c:v>
                </c:pt>
                <c:pt idx="9">
                  <c:v>1.8</c:v>
                </c:pt>
                <c:pt idx="10">
                  <c:v>1.85</c:v>
                </c:pt>
                <c:pt idx="11">
                  <c:v>1.77</c:v>
                </c:pt>
                <c:pt idx="12">
                  <c:v>1.8</c:v>
                </c:pt>
              </c:numCache>
            </c:numRef>
          </c:yVal>
          <c:smooth val="0"/>
        </c:ser>
        <c:axId val="3190464"/>
        <c:axId val="39656673"/>
      </c:scatterChart>
      <c:valAx>
        <c:axId val="859023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5186403"/>
        <c:crosses val="autoZero"/>
        <c:crossBetween val="midCat"/>
      </c:valAx>
      <c:valAx>
        <c:axId val="45186403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5902363"/>
        <c:crosses val="autoZero"/>
        <c:crossBetween val="midCat"/>
      </c:valAx>
      <c:valAx>
        <c:axId val="31904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9656673"/>
        <c:crossBetween val="midCat"/>
      </c:valAx>
      <c:valAx>
        <c:axId val="3965667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190464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'6'!$H$20</c:f>
              <c:strCache>
                <c:ptCount val="1"/>
                <c:pt idx="0">
                  <c:v>[S]out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'6'!$A$58:$A$64</c:f>
              <c:numCache>
                <c:formatCode>General</c:formatCode>
                <c:ptCount val="7"/>
                <c:pt idx="1">
                  <c:v>144</c:v>
                </c:pt>
                <c:pt idx="2">
                  <c:v>166</c:v>
                </c:pt>
                <c:pt idx="3">
                  <c:v>188</c:v>
                </c:pt>
                <c:pt idx="4">
                  <c:v>210</c:v>
                </c:pt>
                <c:pt idx="5">
                  <c:v>232</c:v>
                </c:pt>
                <c:pt idx="6">
                  <c:v>239</c:v>
                </c:pt>
              </c:numCache>
            </c:numRef>
          </c:xVal>
          <c:yVal>
            <c:numRef>
              <c:f>'6'!$H$58:$H$64</c:f>
              <c:numCache>
                <c:formatCode>General</c:formatCode>
                <c:ptCount val="7"/>
                <c:pt idx="0">
                  <c:v>7.52</c:v>
                </c:pt>
                <c:pt idx="1">
                  <c:v>5.66</c:v>
                </c:pt>
                <c:pt idx="2">
                  <c:v>5.69</c:v>
                </c:pt>
                <c:pt idx="3">
                  <c:v>4.83</c:v>
                </c:pt>
                <c:pt idx="4">
                  <c:v>5.72</c:v>
                </c:pt>
                <c:pt idx="5">
                  <c:v>5.82</c:v>
                </c:pt>
                <c:pt idx="6">
                  <c:v>5.39</c:v>
                </c:pt>
              </c:numCache>
            </c:numRef>
          </c:yVal>
          <c:smooth val="0"/>
        </c:ser>
        <c:axId val="37630493"/>
        <c:axId val="64039194"/>
      </c:scatterChart>
      <c:scatterChart>
        <c:scatterStyle val="lineMarker"/>
        <c:varyColors val="0"/>
        <c:ser>
          <c:idx val="1"/>
          <c:order val="1"/>
          <c:tx>
            <c:strRef>
              <c:f>'6'!$J$20</c:f>
              <c:strCache>
                <c:ptCount val="1"/>
                <c:pt idx="0">
                  <c:v>[B]out (g/L)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'6'!$A$58:$A$64</c:f>
              <c:numCache>
                <c:formatCode>General</c:formatCode>
                <c:ptCount val="7"/>
                <c:pt idx="1">
                  <c:v>144</c:v>
                </c:pt>
                <c:pt idx="2">
                  <c:v>166</c:v>
                </c:pt>
                <c:pt idx="3">
                  <c:v>188</c:v>
                </c:pt>
                <c:pt idx="4">
                  <c:v>210</c:v>
                </c:pt>
                <c:pt idx="5">
                  <c:v>232</c:v>
                </c:pt>
                <c:pt idx="6">
                  <c:v>239</c:v>
                </c:pt>
              </c:numCache>
            </c:numRef>
          </c:xVal>
          <c:yVal>
            <c:numRef>
              <c:f>'6'!$J$58:$J$64</c:f>
              <c:numCache>
                <c:formatCode>General</c:formatCode>
                <c:ptCount val="7"/>
                <c:pt idx="0">
                  <c:v>2.19</c:v>
                </c:pt>
                <c:pt idx="1">
                  <c:v>2.38</c:v>
                </c:pt>
                <c:pt idx="2">
                  <c:v>2.33</c:v>
                </c:pt>
                <c:pt idx="3">
                  <c:v>2.33</c:v>
                </c:pt>
                <c:pt idx="4">
                  <c:v>2.35</c:v>
                </c:pt>
                <c:pt idx="5">
                  <c:v>2.37</c:v>
                </c:pt>
                <c:pt idx="6">
                  <c:v>2.41</c:v>
                </c:pt>
              </c:numCache>
            </c:numRef>
          </c:yVal>
          <c:smooth val="0"/>
        </c:ser>
        <c:axId val="75999307"/>
        <c:axId val="62378782"/>
      </c:scatterChart>
      <c:valAx>
        <c:axId val="376304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4039194"/>
        <c:crosses val="autoZero"/>
        <c:crossBetween val="midCat"/>
      </c:valAx>
      <c:valAx>
        <c:axId val="64039194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7630493"/>
        <c:crosses val="autoZero"/>
        <c:crossBetween val="midCat"/>
      </c:valAx>
      <c:valAx>
        <c:axId val="75999307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62378782"/>
        <c:crossBetween val="midCat"/>
      </c:valAx>
      <c:valAx>
        <c:axId val="62378782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5999307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tx>
            <c:strRef>
              <c:f>'6'!$H$20</c:f>
              <c:strCache>
                <c:ptCount val="1"/>
                <c:pt idx="0">
                  <c:v>[S]out (g/L)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'6'!$A$65:$A$74</c:f>
              <c:numCache>
                <c:formatCode>General</c:formatCode>
                <c:ptCount val="10"/>
                <c:pt idx="0">
                  <c:v>240</c:v>
                </c:pt>
                <c:pt idx="1">
                  <c:v>251</c:v>
                </c:pt>
                <c:pt idx="5">
                  <c:v>295</c:v>
                </c:pt>
                <c:pt idx="6">
                  <c:v>306</c:v>
                </c:pt>
                <c:pt idx="7">
                  <c:v>317</c:v>
                </c:pt>
                <c:pt idx="8">
                  <c:v>321</c:v>
                </c:pt>
                <c:pt idx="9">
                  <c:v>322</c:v>
                </c:pt>
              </c:numCache>
            </c:numRef>
          </c:xVal>
          <c:yVal>
            <c:numRef>
              <c:f>'6'!$H$65:$H$74</c:f>
              <c:numCache>
                <c:formatCode>General</c:formatCode>
                <c:ptCount val="10"/>
                <c:pt idx="0">
                  <c:v>5.98</c:v>
                </c:pt>
                <c:pt idx="1">
                  <c:v>8.48</c:v>
                </c:pt>
                <c:pt idx="2">
                  <c:v>9.03</c:v>
                </c:pt>
                <c:pt idx="3">
                  <c:v>9.55</c:v>
                </c:pt>
                <c:pt idx="4">
                  <c:v>9.7</c:v>
                </c:pt>
                <c:pt idx="5">
                  <c:v>8.72</c:v>
                </c:pt>
                <c:pt idx="6">
                  <c:v>8.92</c:v>
                </c:pt>
                <c:pt idx="7">
                  <c:v>9.04</c:v>
                </c:pt>
                <c:pt idx="8">
                  <c:v>9.8</c:v>
                </c:pt>
                <c:pt idx="9">
                  <c:v>8.65</c:v>
                </c:pt>
              </c:numCache>
            </c:numRef>
          </c:yVal>
          <c:smooth val="0"/>
        </c:ser>
        <c:axId val="49753344"/>
        <c:axId val="86520012"/>
      </c:scatterChart>
      <c:scatterChart>
        <c:scatterStyle val="lineMarker"/>
        <c:varyColors val="0"/>
        <c:ser>
          <c:idx val="1"/>
          <c:order val="1"/>
          <c:tx>
            <c:strRef>
              <c:f>'6'!$J$20</c:f>
              <c:strCache>
                <c:ptCount val="1"/>
                <c:pt idx="0">
                  <c:v>[B]out (g/L)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xVal>
            <c:numRef>
              <c:f>'6'!$A$65:$A$74</c:f>
              <c:numCache>
                <c:formatCode>General</c:formatCode>
                <c:ptCount val="10"/>
                <c:pt idx="0">
                  <c:v>240</c:v>
                </c:pt>
                <c:pt idx="1">
                  <c:v>251</c:v>
                </c:pt>
                <c:pt idx="5">
                  <c:v>295</c:v>
                </c:pt>
                <c:pt idx="6">
                  <c:v>306</c:v>
                </c:pt>
                <c:pt idx="7">
                  <c:v>317</c:v>
                </c:pt>
                <c:pt idx="8">
                  <c:v>321</c:v>
                </c:pt>
                <c:pt idx="9">
                  <c:v>322</c:v>
                </c:pt>
              </c:numCache>
            </c:numRef>
          </c:xVal>
          <c:yVal>
            <c:numRef>
              <c:f>'6'!$J$65:$J$674</c:f>
              <c:numCache>
                <c:formatCode>General</c:formatCode>
                <c:ptCount val="610"/>
                <c:pt idx="0">
                  <c:v>2.37</c:v>
                </c:pt>
                <c:pt idx="1">
                  <c:v>2.13</c:v>
                </c:pt>
                <c:pt idx="2">
                  <c:v>2.15</c:v>
                </c:pt>
                <c:pt idx="3">
                  <c:v>2.1</c:v>
                </c:pt>
                <c:pt idx="4">
                  <c:v>2.08</c:v>
                </c:pt>
                <c:pt idx="5">
                  <c:v>2.14</c:v>
                </c:pt>
                <c:pt idx="6">
                  <c:v>2.08</c:v>
                </c:pt>
                <c:pt idx="7">
                  <c:v>2.15</c:v>
                </c:pt>
                <c:pt idx="8">
                  <c:v>2.09</c:v>
                </c:pt>
                <c:pt idx="9">
                  <c:v>2.13</c:v>
                </c:pt>
              </c:numCache>
            </c:numRef>
          </c:yVal>
          <c:smooth val="0"/>
        </c:ser>
        <c:axId val="33939048"/>
        <c:axId val="78215470"/>
      </c:scatterChart>
      <c:valAx>
        <c:axId val="497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520012"/>
        <c:crosses val="autoZero"/>
        <c:crossBetween val="midCat"/>
      </c:valAx>
      <c:valAx>
        <c:axId val="86520012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753344"/>
        <c:crosses val="autoZero"/>
        <c:crossBetween val="midCat"/>
      </c:valAx>
      <c:valAx>
        <c:axId val="339390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215470"/>
        <c:crossBetween val="midCat"/>
      </c:valAx>
      <c:valAx>
        <c:axId val="782154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33939048"/>
        <c:crosses val="max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6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7.xml"/><Relationship Id="rId2" Type="http://schemas.openxmlformats.org/officeDocument/2006/relationships/chart" Target="../charts/chart18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19.xml"/><Relationship Id="rId2" Type="http://schemas.openxmlformats.org/officeDocument/2006/relationships/chart" Target="../charts/chart20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Relationship Id="rId3" Type="http://schemas.openxmlformats.org/officeDocument/2006/relationships/chart" Target="../charts/chart23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Relationship Id="rId3" Type="http://schemas.openxmlformats.org/officeDocument/2006/relationships/chart" Target="../charts/chart26.xml"/><Relationship Id="rId4" Type="http://schemas.openxmlformats.org/officeDocument/2006/relationships/chart" Target="../charts/chart27.xml"/><Relationship Id="rId5" Type="http://schemas.openxmlformats.org/officeDocument/2006/relationships/chart" Target="../charts/chart28.xml"/><Relationship Id="rId6" Type="http://schemas.openxmlformats.org/officeDocument/2006/relationships/chart" Target="../charts/chart29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700200</xdr:colOff>
      <xdr:row>3</xdr:row>
      <xdr:rowOff>103320</xdr:rowOff>
    </xdr:from>
    <xdr:to>
      <xdr:col>16</xdr:col>
      <xdr:colOff>770400</xdr:colOff>
      <xdr:row>23</xdr:row>
      <xdr:rowOff>91800</xdr:rowOff>
    </xdr:to>
    <xdr:graphicFrame>
      <xdr:nvGraphicFramePr>
        <xdr:cNvPr id="0" name=""/>
        <xdr:cNvGraphicFramePr/>
      </xdr:nvGraphicFramePr>
      <xdr:xfrm>
        <a:off x="8015400" y="59076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362880</xdr:colOff>
      <xdr:row>0</xdr:row>
      <xdr:rowOff>0</xdr:rowOff>
    </xdr:from>
    <xdr:to>
      <xdr:col>14</xdr:col>
      <xdr:colOff>433080</xdr:colOff>
      <xdr:row>19</xdr:row>
      <xdr:rowOff>151200</xdr:rowOff>
    </xdr:to>
    <xdr:graphicFrame>
      <xdr:nvGraphicFramePr>
        <xdr:cNvPr id="1" name=""/>
        <xdr:cNvGraphicFramePr/>
      </xdr:nvGraphicFramePr>
      <xdr:xfrm>
        <a:off x="6052320" y="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24</xdr:col>
      <xdr:colOff>402480</xdr:colOff>
      <xdr:row>0</xdr:row>
      <xdr:rowOff>0</xdr:rowOff>
    </xdr:from>
    <xdr:to>
      <xdr:col>31</xdr:col>
      <xdr:colOff>472320</xdr:colOff>
      <xdr:row>19</xdr:row>
      <xdr:rowOff>151200</xdr:rowOff>
    </xdr:to>
    <xdr:graphicFrame>
      <xdr:nvGraphicFramePr>
        <xdr:cNvPr id="2" name=""/>
        <xdr:cNvGraphicFramePr/>
      </xdr:nvGraphicFramePr>
      <xdr:xfrm>
        <a:off x="19909440" y="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135000</xdr:colOff>
      <xdr:row>0</xdr:row>
      <xdr:rowOff>0</xdr:rowOff>
    </xdr:from>
    <xdr:to>
      <xdr:col>12</xdr:col>
      <xdr:colOff>204840</xdr:colOff>
      <xdr:row>19</xdr:row>
      <xdr:rowOff>151200</xdr:rowOff>
    </xdr:to>
    <xdr:graphicFrame>
      <xdr:nvGraphicFramePr>
        <xdr:cNvPr id="3" name=""/>
        <xdr:cNvGraphicFramePr/>
      </xdr:nvGraphicFramePr>
      <xdr:xfrm>
        <a:off x="4198680" y="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492480</xdr:colOff>
      <xdr:row>0</xdr:row>
      <xdr:rowOff>0</xdr:rowOff>
    </xdr:from>
    <xdr:to>
      <xdr:col>19</xdr:col>
      <xdr:colOff>562680</xdr:colOff>
      <xdr:row>19</xdr:row>
      <xdr:rowOff>151200</xdr:rowOff>
    </xdr:to>
    <xdr:graphicFrame>
      <xdr:nvGraphicFramePr>
        <xdr:cNvPr id="4" name=""/>
        <xdr:cNvGraphicFramePr/>
      </xdr:nvGraphicFramePr>
      <xdr:xfrm>
        <a:off x="10245960" y="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65160</xdr:colOff>
      <xdr:row>0</xdr:row>
      <xdr:rowOff>0</xdr:rowOff>
    </xdr:from>
    <xdr:to>
      <xdr:col>10</xdr:col>
      <xdr:colOff>653400</xdr:colOff>
      <xdr:row>18</xdr:row>
      <xdr:rowOff>147600</xdr:rowOff>
    </xdr:to>
    <xdr:graphicFrame>
      <xdr:nvGraphicFramePr>
        <xdr:cNvPr id="5" name=""/>
        <xdr:cNvGraphicFramePr/>
      </xdr:nvGraphicFramePr>
      <xdr:xfrm>
        <a:off x="3316320" y="0"/>
        <a:ext cx="5464800" cy="3073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578160</xdr:colOff>
      <xdr:row>0</xdr:row>
      <xdr:rowOff>0</xdr:rowOff>
    </xdr:from>
    <xdr:to>
      <xdr:col>17</xdr:col>
      <xdr:colOff>648000</xdr:colOff>
      <xdr:row>19</xdr:row>
      <xdr:rowOff>151200</xdr:rowOff>
    </xdr:to>
    <xdr:graphicFrame>
      <xdr:nvGraphicFramePr>
        <xdr:cNvPr id="6" name=""/>
        <xdr:cNvGraphicFramePr/>
      </xdr:nvGraphicFramePr>
      <xdr:xfrm>
        <a:off x="8705880" y="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221400</xdr:colOff>
      <xdr:row>0</xdr:row>
      <xdr:rowOff>0</xdr:rowOff>
    </xdr:from>
    <xdr:to>
      <xdr:col>27</xdr:col>
      <xdr:colOff>158400</xdr:colOff>
      <xdr:row>19</xdr:row>
      <xdr:rowOff>151200</xdr:rowOff>
    </xdr:to>
    <xdr:graphicFrame>
      <xdr:nvGraphicFramePr>
        <xdr:cNvPr id="7" name=""/>
        <xdr:cNvGraphicFramePr/>
      </xdr:nvGraphicFramePr>
      <xdr:xfrm>
        <a:off x="14851800" y="0"/>
        <a:ext cx="725220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30</xdr:col>
      <xdr:colOff>496080</xdr:colOff>
      <xdr:row>1</xdr:row>
      <xdr:rowOff>84960</xdr:rowOff>
    </xdr:from>
    <xdr:to>
      <xdr:col>37</xdr:col>
      <xdr:colOff>566280</xdr:colOff>
      <xdr:row>21</xdr:row>
      <xdr:rowOff>73440</xdr:rowOff>
    </xdr:to>
    <xdr:graphicFrame>
      <xdr:nvGraphicFramePr>
        <xdr:cNvPr id="8" name=""/>
        <xdr:cNvGraphicFramePr/>
      </xdr:nvGraphicFramePr>
      <xdr:xfrm>
        <a:off x="24879960" y="24732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366480</xdr:colOff>
      <xdr:row>2</xdr:row>
      <xdr:rowOff>155880</xdr:rowOff>
    </xdr:from>
    <xdr:to>
      <xdr:col>23</xdr:col>
      <xdr:colOff>180000</xdr:colOff>
      <xdr:row>21</xdr:row>
      <xdr:rowOff>162720</xdr:rowOff>
    </xdr:to>
    <xdr:graphicFrame>
      <xdr:nvGraphicFramePr>
        <xdr:cNvPr id="9" name=""/>
        <xdr:cNvGraphicFramePr/>
      </xdr:nvGraphicFramePr>
      <xdr:xfrm>
        <a:off x="13371120" y="480960"/>
        <a:ext cx="5502960" cy="30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366480</xdr:colOff>
      <xdr:row>24</xdr:row>
      <xdr:rowOff>156240</xdr:rowOff>
    </xdr:from>
    <xdr:to>
      <xdr:col>23</xdr:col>
      <xdr:colOff>180000</xdr:colOff>
      <xdr:row>43</xdr:row>
      <xdr:rowOff>163080</xdr:rowOff>
    </xdr:to>
    <xdr:graphicFrame>
      <xdr:nvGraphicFramePr>
        <xdr:cNvPr id="10" name=""/>
        <xdr:cNvGraphicFramePr/>
      </xdr:nvGraphicFramePr>
      <xdr:xfrm>
        <a:off x="13371120" y="4057560"/>
        <a:ext cx="5502960" cy="30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366480</xdr:colOff>
      <xdr:row>47</xdr:row>
      <xdr:rowOff>3240</xdr:rowOff>
    </xdr:from>
    <xdr:to>
      <xdr:col>23</xdr:col>
      <xdr:colOff>180000</xdr:colOff>
      <xdr:row>66</xdr:row>
      <xdr:rowOff>10080</xdr:rowOff>
    </xdr:to>
    <xdr:graphicFrame>
      <xdr:nvGraphicFramePr>
        <xdr:cNvPr id="11" name=""/>
        <xdr:cNvGraphicFramePr/>
      </xdr:nvGraphicFramePr>
      <xdr:xfrm>
        <a:off x="13371120" y="7643520"/>
        <a:ext cx="5502960" cy="30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366480</xdr:colOff>
      <xdr:row>68</xdr:row>
      <xdr:rowOff>41760</xdr:rowOff>
    </xdr:from>
    <xdr:to>
      <xdr:col>23</xdr:col>
      <xdr:colOff>180000</xdr:colOff>
      <xdr:row>87</xdr:row>
      <xdr:rowOff>48240</xdr:rowOff>
    </xdr:to>
    <xdr:graphicFrame>
      <xdr:nvGraphicFramePr>
        <xdr:cNvPr id="12" name=""/>
        <xdr:cNvGraphicFramePr/>
      </xdr:nvGraphicFramePr>
      <xdr:xfrm>
        <a:off x="13371120" y="11095560"/>
        <a:ext cx="5502960" cy="30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14</xdr:col>
      <xdr:colOff>465840</xdr:colOff>
      <xdr:row>89</xdr:row>
      <xdr:rowOff>99000</xdr:rowOff>
    </xdr:from>
    <xdr:to>
      <xdr:col>21</xdr:col>
      <xdr:colOff>279000</xdr:colOff>
      <xdr:row>108</xdr:row>
      <xdr:rowOff>105480</xdr:rowOff>
    </xdr:to>
    <xdr:graphicFrame>
      <xdr:nvGraphicFramePr>
        <xdr:cNvPr id="13" name=""/>
        <xdr:cNvGraphicFramePr/>
      </xdr:nvGraphicFramePr>
      <xdr:xfrm>
        <a:off x="11844720" y="14566680"/>
        <a:ext cx="5502960" cy="30952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0" t="s">
        <v>0</v>
      </c>
      <c r="C1" s="0" t="s">
        <v>0</v>
      </c>
      <c r="F1" s="0" t="s">
        <v>1</v>
      </c>
    </row>
    <row r="2" customFormat="false" ht="12.8" hidden="false" customHeight="false" outlineLevel="0" collapsed="false">
      <c r="B2" s="0" t="s">
        <v>2</v>
      </c>
      <c r="C2" s="0" t="s">
        <v>3</v>
      </c>
      <c r="E2" s="0" t="n">
        <f aca="false">1-0.567</f>
        <v>0.433</v>
      </c>
      <c r="F2" s="0" t="n">
        <f aca="false">1-0.699</f>
        <v>0.301</v>
      </c>
    </row>
    <row r="3" customFormat="false" ht="12.8" hidden="false" customHeight="false" outlineLevel="0" collapsed="false">
      <c r="A3" s="0" t="s">
        <v>4</v>
      </c>
      <c r="B3" s="0" t="s">
        <v>5</v>
      </c>
      <c r="C3" s="0" t="s">
        <v>5</v>
      </c>
    </row>
    <row r="4" customFormat="false" ht="12.8" hidden="false" customHeight="false" outlineLevel="0" collapsed="false">
      <c r="A4" s="0" t="n">
        <v>0</v>
      </c>
      <c r="B4" s="0" t="n">
        <v>3.02</v>
      </c>
      <c r="C4" s="0" t="n">
        <v>2.23</v>
      </c>
    </row>
    <row r="5" customFormat="false" ht="12.8" hidden="false" customHeight="false" outlineLevel="0" collapsed="false">
      <c r="A5" s="0" t="n">
        <v>0.25</v>
      </c>
      <c r="B5" s="0" t="n">
        <v>3.67</v>
      </c>
      <c r="C5" s="0" t="n">
        <v>2.59</v>
      </c>
    </row>
    <row r="6" customFormat="false" ht="12.8" hidden="false" customHeight="false" outlineLevel="0" collapsed="false">
      <c r="A6" s="0" t="n">
        <v>0.5</v>
      </c>
      <c r="B6" s="0" t="n">
        <v>4.06</v>
      </c>
      <c r="C6" s="0" t="n">
        <v>2.46</v>
      </c>
    </row>
    <row r="7" customFormat="false" ht="12.8" hidden="false" customHeight="false" outlineLevel="0" collapsed="false">
      <c r="A7" s="0" t="n">
        <v>0.75</v>
      </c>
      <c r="B7" s="0" t="n">
        <v>4.26</v>
      </c>
      <c r="C7" s="0" t="n">
        <v>2.72</v>
      </c>
      <c r="E7" s="0" t="n">
        <f aca="false">LN(B7)</f>
        <v>1.44926916028128</v>
      </c>
    </row>
    <row r="8" customFormat="false" ht="12.8" hidden="false" customHeight="false" outlineLevel="0" collapsed="false">
      <c r="A8" s="0" t="n">
        <v>1</v>
      </c>
      <c r="B8" s="0" t="n">
        <v>3.86</v>
      </c>
      <c r="C8" s="0" t="n">
        <v>3</v>
      </c>
      <c r="E8" s="0" t="n">
        <f aca="false">LN(B8)</f>
        <v>1.35066718347674</v>
      </c>
      <c r="F8" s="0" t="n">
        <f aca="false">LN(C8)</f>
        <v>1.09861228866811</v>
      </c>
    </row>
    <row r="9" customFormat="false" ht="12.8" hidden="false" customHeight="false" outlineLevel="0" collapsed="false">
      <c r="A9" s="0" t="n">
        <v>1.25</v>
      </c>
      <c r="B9" s="0" t="n">
        <v>3.67</v>
      </c>
      <c r="C9" s="0" t="n">
        <v>2.46</v>
      </c>
      <c r="E9" s="0" t="n">
        <f aca="false">LN(B9)</f>
        <v>1.30019166206648</v>
      </c>
      <c r="F9" s="0" t="n">
        <f aca="false">LN(C9)</f>
        <v>0.900161349944271</v>
      </c>
    </row>
    <row r="10" customFormat="false" ht="12.8" hidden="false" customHeight="false" outlineLevel="0" collapsed="false">
      <c r="A10" s="0" t="n">
        <v>1.5</v>
      </c>
      <c r="B10" s="0" t="n">
        <v>2.86</v>
      </c>
      <c r="C10" s="0" t="n">
        <v>2.34</v>
      </c>
      <c r="E10" s="0" t="n">
        <f aca="false">LN(B10)</f>
        <v>1.05082162483176</v>
      </c>
      <c r="F10" s="0" t="n">
        <f aca="false">LN(C10)</f>
        <v>0.85015092936961</v>
      </c>
    </row>
    <row r="11" customFormat="false" ht="12.8" hidden="false" customHeight="false" outlineLevel="0" collapsed="false">
      <c r="A11" s="0" t="n">
        <v>1.75</v>
      </c>
      <c r="B11" s="0" t="n">
        <v>2.72</v>
      </c>
      <c r="C11" s="0" t="n">
        <v>1.92</v>
      </c>
      <c r="E11" s="0" t="n">
        <f aca="false">LN(B11)</f>
        <v>1.00063188030791</v>
      </c>
      <c r="F11" s="0" t="n">
        <f aca="false">LN(C11)</f>
        <v>0.65232518603969</v>
      </c>
    </row>
    <row r="12" customFormat="false" ht="12.8" hidden="false" customHeight="false" outlineLevel="0" collapsed="false">
      <c r="A12" s="0" t="n">
        <v>2</v>
      </c>
      <c r="B12" s="0" t="n">
        <v>2.46</v>
      </c>
      <c r="C12" s="0" t="n">
        <v>1.49</v>
      </c>
      <c r="E12" s="0" t="n">
        <f aca="false">LN(B12)</f>
        <v>0.900161349944271</v>
      </c>
      <c r="F12" s="0" t="n">
        <f aca="false">LN(C12)</f>
        <v>0.398776119957368</v>
      </c>
    </row>
    <row r="13" customFormat="false" ht="12.8" hidden="false" customHeight="false" outlineLevel="0" collapsed="false">
      <c r="A13" s="0" t="n">
        <v>2.25</v>
      </c>
      <c r="B13" s="0" t="n">
        <v>2.12</v>
      </c>
      <c r="C13" s="0" t="n">
        <v>1.28</v>
      </c>
      <c r="E13" s="0" t="n">
        <f aca="false">LN(B13)</f>
        <v>0.751416088683921</v>
      </c>
      <c r="F13" s="0" t="n">
        <f aca="false">LN(C13)</f>
        <v>0.246860077931526</v>
      </c>
    </row>
    <row r="14" customFormat="false" ht="12.8" hidden="false" customHeight="false" outlineLevel="0" collapsed="false">
      <c r="A14" s="0" t="n">
        <v>2.5</v>
      </c>
      <c r="B14" s="0" t="n">
        <v>1.65</v>
      </c>
      <c r="C14" s="0" t="n">
        <v>1.16</v>
      </c>
      <c r="E14" s="0" t="n">
        <f aca="false">LN(B14)</f>
        <v>0.500775287912489</v>
      </c>
      <c r="F14" s="0" t="n">
        <f aca="false">LN(C14)</f>
        <v>0.148420005118273</v>
      </c>
    </row>
    <row r="15" customFormat="false" ht="12.8" hidden="false" customHeight="false" outlineLevel="0" collapsed="false">
      <c r="A15" s="0" t="n">
        <v>2.75</v>
      </c>
      <c r="B15" s="0" t="n">
        <v>1.49</v>
      </c>
      <c r="C15" s="0" t="n">
        <v>0.95</v>
      </c>
      <c r="E15" s="0" t="n">
        <f aca="false">LN(B15)</f>
        <v>0.398776119957368</v>
      </c>
      <c r="F15" s="0" t="n">
        <f aca="false">LN(C15)</f>
        <v>-0.0512932943875505</v>
      </c>
    </row>
    <row r="16" customFormat="false" ht="12.8" hidden="false" customHeight="false" outlineLevel="0" collapsed="false">
      <c r="A16" s="0" t="n">
        <v>3</v>
      </c>
      <c r="B16" s="0" t="n">
        <v>1.28</v>
      </c>
      <c r="C16" s="0" t="n">
        <v>0.74</v>
      </c>
      <c r="E16" s="0" t="n">
        <f aca="false">LN(B16)</f>
        <v>0.246860077931526</v>
      </c>
      <c r="F16" s="0" t="n">
        <f aca="false">LN(C16)</f>
        <v>-0.301105092783922</v>
      </c>
    </row>
    <row r="17" customFormat="false" ht="12.8" hidden="false" customHeight="false" outlineLevel="0" collapsed="false">
      <c r="A17" s="0" t="n">
        <v>3.25</v>
      </c>
      <c r="B17" s="0" t="n">
        <v>1.16</v>
      </c>
      <c r="C17" s="0" t="n">
        <v>0.61</v>
      </c>
      <c r="E17" s="0" t="n">
        <f aca="false">LN(B17)</f>
        <v>0.148420005118273</v>
      </c>
      <c r="F17" s="0" t="n">
        <f aca="false">LN(C17)</f>
        <v>-0.49429632181478</v>
      </c>
    </row>
    <row r="18" customFormat="false" ht="12.8" hidden="false" customHeight="false" outlineLevel="0" collapsed="false">
      <c r="A18" s="0" t="n">
        <v>3.5</v>
      </c>
      <c r="B18" s="0" t="n">
        <v>1</v>
      </c>
      <c r="C18" s="0" t="n">
        <v>0.58</v>
      </c>
      <c r="E18" s="0" t="n">
        <v>0.05</v>
      </c>
      <c r="F18" s="0" t="n">
        <f aca="false">LN(C18)</f>
        <v>-0.544727175441672</v>
      </c>
    </row>
    <row r="19" customFormat="false" ht="12.8" hidden="false" customHeight="false" outlineLevel="0" collapsed="false">
      <c r="A19" s="0" t="n">
        <v>3.75</v>
      </c>
      <c r="B19" s="0" t="n">
        <v>0.9</v>
      </c>
      <c r="C19" s="0" t="n">
        <v>0.45</v>
      </c>
      <c r="E19" s="0" t="n">
        <f aca="false">LN(B19)</f>
        <v>-0.105360515657826</v>
      </c>
      <c r="F19" s="0" t="n">
        <f aca="false">LN(C19)</f>
        <v>-0.798507696217772</v>
      </c>
    </row>
    <row r="20" customFormat="false" ht="12.8" hidden="false" customHeight="false" outlineLevel="0" collapsed="false">
      <c r="A20" s="0" t="n">
        <v>4</v>
      </c>
      <c r="B20" s="0" t="n">
        <v>0.78</v>
      </c>
      <c r="C20" s="0" t="n">
        <v>0.37</v>
      </c>
      <c r="E20" s="0" t="n">
        <f aca="false">LN(B20)</f>
        <v>-0.2484613592985</v>
      </c>
      <c r="F20" s="0" t="n">
        <f aca="false">LN(C20)</f>
        <v>-0.994252273343867</v>
      </c>
    </row>
    <row r="21" customFormat="false" ht="12.8" hidden="false" customHeight="false" outlineLevel="0" collapsed="false">
      <c r="A21" s="0" t="n">
        <v>4.25</v>
      </c>
      <c r="B21" s="0" t="n">
        <v>0.67</v>
      </c>
      <c r="C21" s="0" t="n">
        <v>0.3</v>
      </c>
      <c r="E21" s="0" t="n">
        <f aca="false">LN(B21)</f>
        <v>-0.400477566597125</v>
      </c>
      <c r="F21" s="0" t="n">
        <f aca="false">LN(C21)</f>
        <v>-1.20397280432594</v>
      </c>
    </row>
    <row r="22" customFormat="false" ht="12.8" hidden="false" customHeight="false" outlineLevel="0" collapsed="false">
      <c r="A22" s="0" t="n">
        <v>4.5</v>
      </c>
      <c r="B22" s="0" t="n">
        <v>0.58</v>
      </c>
      <c r="C22" s="0" t="n">
        <v>0.26</v>
      </c>
      <c r="E22" s="0" t="n">
        <f aca="false">LN(B22)</f>
        <v>-0.544727175441672</v>
      </c>
      <c r="F22" s="0" t="n">
        <f aca="false">LN(C22)</f>
        <v>-1.34707364796661</v>
      </c>
    </row>
    <row r="23" customFormat="false" ht="12.8" hidden="false" customHeight="false" outlineLevel="0" collapsed="false">
      <c r="A23" s="0" t="n">
        <v>4.75</v>
      </c>
      <c r="B23" s="0" t="n">
        <v>0.45</v>
      </c>
      <c r="C23" s="0" t="n">
        <v>0.23</v>
      </c>
      <c r="E23" s="0" t="n">
        <f aca="false">LN(B23)</f>
        <v>-0.798507696217772</v>
      </c>
      <c r="F23" s="0" t="n">
        <f aca="false">LN(C23)</f>
        <v>-1.46967597005894</v>
      </c>
    </row>
    <row r="24" customFormat="false" ht="12.8" hidden="false" customHeight="false" outlineLevel="0" collapsed="false">
      <c r="A24" s="0" t="n">
        <v>5</v>
      </c>
      <c r="B24" s="0" t="n">
        <v>0.41</v>
      </c>
      <c r="C24" s="0" t="n">
        <v>0.2</v>
      </c>
      <c r="E24" s="0" t="n">
        <f aca="false">LN(B24)</f>
        <v>-0.891598119283784</v>
      </c>
      <c r="F24" s="0" t="n">
        <f aca="false">LN(C24)</f>
        <v>-1.6094379124341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B8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D20" activeCellId="0" sqref="D20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0" t="s">
        <v>6</v>
      </c>
    </row>
    <row r="2" customFormat="false" ht="12.8" hidden="false" customHeight="false" outlineLevel="0" collapsed="false">
      <c r="A2" s="0" t="s">
        <v>7</v>
      </c>
      <c r="B2" s="0" t="s">
        <v>8</v>
      </c>
    </row>
    <row r="3" customFormat="false" ht="12.8" hidden="false" customHeight="false" outlineLevel="0" collapsed="false">
      <c r="A3" s="0" t="s">
        <v>9</v>
      </c>
      <c r="B3" s="0" t="n">
        <v>5</v>
      </c>
      <c r="C3" s="0" t="s">
        <v>10</v>
      </c>
    </row>
    <row r="5" customFormat="false" ht="12.8" hidden="false" customHeight="false" outlineLevel="0" collapsed="false">
      <c r="B5" s="0" t="s">
        <v>11</v>
      </c>
      <c r="C5" s="0" t="s">
        <v>12</v>
      </c>
    </row>
    <row r="6" customFormat="false" ht="12.8" hidden="false" customHeight="false" outlineLevel="0" collapsed="false">
      <c r="A6" s="0" t="s">
        <v>13</v>
      </c>
      <c r="B6" s="0" t="n">
        <f aca="false">INDEX($A$50:$A$85, MATCH(C6, $M$50:$M$85, 0))</f>
        <v>1.95</v>
      </c>
      <c r="C6" s="0" t="n">
        <f aca="false">MAX(M$50:M$85)</f>
        <v>1.38595248683313</v>
      </c>
    </row>
    <row r="7" customFormat="false" ht="12.8" hidden="false" customHeight="false" outlineLevel="0" collapsed="false">
      <c r="A7" s="0" t="s">
        <v>14</v>
      </c>
      <c r="B7" s="0" t="n">
        <f aca="false">INDEX($A$26:$A$85, MATCH(C7, $N$26:$N$85, 0))</f>
        <v>0.05</v>
      </c>
      <c r="C7" s="0" t="n">
        <f aca="false">MAX(N$26:N$85)</f>
        <v>4.39437527090248</v>
      </c>
    </row>
    <row r="8" customFormat="false" ht="12.8" hidden="false" customHeight="false" outlineLevel="0" collapsed="false">
      <c r="A8" s="0" t="s">
        <v>15</v>
      </c>
      <c r="B8" s="0" t="n">
        <f aca="false">INDEX($A$50:$A$85, MATCH(C8, $O$50:$O$85, 0))</f>
        <v>1.2</v>
      </c>
      <c r="C8" s="0" t="n">
        <f aca="false">MAX(O$50:O$85)</f>
        <v>2.21096220462735</v>
      </c>
    </row>
    <row r="9" customFormat="false" ht="12.8" hidden="false" customHeight="false" outlineLevel="0" collapsed="false">
      <c r="A9" s="0" t="s">
        <v>16</v>
      </c>
      <c r="B9" s="0" t="n">
        <f aca="false">INDEX($A$26:$A$85, MATCH(C9, $G$26:$G$85, 0))</f>
        <v>2.8</v>
      </c>
      <c r="C9" s="0" t="n">
        <f aca="false">MAX(G$26:G$85)</f>
        <v>0.869873667035156</v>
      </c>
    </row>
    <row r="10" customFormat="false" ht="12.8" hidden="false" customHeight="false" outlineLevel="0" collapsed="false">
      <c r="A10" s="0" t="s">
        <v>17</v>
      </c>
      <c r="B10" s="0" t="n">
        <f aca="false">INDEX($A$26:$A$85, MATCH(C10, $H$26:$H$85, 0))</f>
        <v>1.3</v>
      </c>
      <c r="C10" s="0" t="n">
        <f aca="false">MAX(H$26:H$85)</f>
        <v>0.462081724384343</v>
      </c>
    </row>
    <row r="11" customFormat="false" ht="12.8" hidden="false" customHeight="false" outlineLevel="0" collapsed="false">
      <c r="A11" s="0" t="s">
        <v>18</v>
      </c>
      <c r="B11" s="0" t="n">
        <f aca="false">INDEX($A$26:$A$85, MATCH(C11, $I$26:$I$85, 0))</f>
        <v>2.35</v>
      </c>
      <c r="C11" s="0" t="n">
        <f aca="false">MAX(I$26:I$85)</f>
        <v>2.58419594406225</v>
      </c>
    </row>
    <row r="12" customFormat="false" ht="12.8" hidden="false" customHeight="false" outlineLevel="0" collapsed="false">
      <c r="A12" s="0" t="s">
        <v>19</v>
      </c>
      <c r="B12" s="0" t="n">
        <f aca="false">INDEX($A$26:$A$85, MATCH(C12, $J$26:$J$85, 0))</f>
        <v>1</v>
      </c>
      <c r="C12" s="0" t="n">
        <f aca="false">MAX(J$26:J$85)</f>
        <v>0.746739672035603</v>
      </c>
    </row>
    <row r="17" customFormat="false" ht="12.8" hidden="false" customHeight="false" outlineLevel="0" collapsed="false">
      <c r="B17" s="0" t="n">
        <v>20</v>
      </c>
      <c r="C17" s="0" t="n">
        <v>6</v>
      </c>
    </row>
    <row r="18" customFormat="false" ht="12.8" hidden="false" customHeight="false" outlineLevel="0" collapsed="false">
      <c r="B18" s="0" t="n">
        <v>2</v>
      </c>
      <c r="C18" s="0" t="n">
        <v>-5</v>
      </c>
      <c r="U18" s="0" t="s">
        <v>20</v>
      </c>
    </row>
    <row r="19" customFormat="false" ht="12.8" hidden="false" customHeight="false" outlineLevel="0" collapsed="false">
      <c r="B19" s="0" t="n">
        <v>1</v>
      </c>
      <c r="C19" s="0" t="n">
        <v>1</v>
      </c>
      <c r="P19" s="0" t="s">
        <v>21</v>
      </c>
      <c r="Q19" s="0" t="n">
        <v>5</v>
      </c>
      <c r="R19" s="0" t="n">
        <v>2</v>
      </c>
      <c r="S19" s="0" t="n">
        <v>1</v>
      </c>
      <c r="U19" s="0" t="n">
        <v>13.2060696294537</v>
      </c>
      <c r="V19" s="0" t="n">
        <v>3.99514124946292</v>
      </c>
      <c r="W19" s="0" t="n">
        <v>7.85365499374572E-007</v>
      </c>
    </row>
    <row r="20" customFormat="false" ht="12.8" hidden="false" customHeight="false" outlineLevel="0" collapsed="false">
      <c r="P20" s="0" t="s">
        <v>22</v>
      </c>
      <c r="R20" s="0" t="n">
        <v>5</v>
      </c>
      <c r="V20" s="0" t="n">
        <v>0.000299132609040448</v>
      </c>
      <c r="W20" s="0" t="n">
        <v>-1486.43925735205</v>
      </c>
    </row>
    <row r="21" customFormat="false" ht="12.8" hidden="false" customHeight="false" outlineLevel="0" collapsed="false">
      <c r="B21" s="0" t="n">
        <f aca="false">$B$17/(1 + EXP($B$18*(A26-$B$19)))</f>
        <v>17.6159415595576</v>
      </c>
      <c r="C21" s="0" t="n">
        <f aca="false">$C$17/(1 + EXP($C$18*(A26-$C$19)))</f>
        <v>0.0401571055457091</v>
      </c>
      <c r="P21" s="0" t="s">
        <v>23</v>
      </c>
      <c r="S21" s="0" t="n">
        <v>0.5</v>
      </c>
      <c r="W21" s="0" t="n">
        <v>2.35034924504282E-007</v>
      </c>
    </row>
    <row r="22" customFormat="false" ht="12.8" hidden="false" customHeight="false" outlineLevel="0" collapsed="false">
      <c r="P22" s="0" t="s">
        <v>24</v>
      </c>
      <c r="T22" s="0" t="n">
        <v>20</v>
      </c>
      <c r="X22" s="0" t="n">
        <v>14.9507305007939</v>
      </c>
    </row>
    <row r="23" customFormat="false" ht="12.8" hidden="false" customHeight="false" outlineLevel="0" collapsed="false">
      <c r="P23" s="0" t="s">
        <v>25</v>
      </c>
      <c r="T23" s="0" t="n">
        <v>4</v>
      </c>
      <c r="X23" s="0" t="n">
        <v>3.02302320598323</v>
      </c>
    </row>
    <row r="24" customFormat="false" ht="12.8" hidden="false" customHeight="false" outlineLevel="0" collapsed="false">
      <c r="N24" s="0" t="n">
        <f aca="false">MAX(N27:N85)</f>
        <v>4.39437527090248</v>
      </c>
      <c r="Y24" s="0" t="n">
        <f aca="false">SUM(Y26:Y85)</f>
        <v>51.0909216261738</v>
      </c>
      <c r="Z24" s="0" t="n">
        <f aca="false">SUM(Z26:Z85)</f>
        <v>90.7810723100398</v>
      </c>
      <c r="AA24" s="0" t="n">
        <f aca="false">SUM(AA26:AA85)</f>
        <v>22.2813127795846</v>
      </c>
      <c r="AB24" s="0" t="n">
        <f aca="false">SUM(AB26:AB85)</f>
        <v>18.8077623241856</v>
      </c>
    </row>
    <row r="25" customFormat="false" ht="12.8" hidden="false" customHeight="false" outlineLevel="0" collapsed="false">
      <c r="A25" s="0" t="s">
        <v>26</v>
      </c>
      <c r="B25" s="0" t="s">
        <v>27</v>
      </c>
      <c r="C25" s="0" t="s">
        <v>28</v>
      </c>
      <c r="D25" s="0" t="s">
        <v>29</v>
      </c>
      <c r="F25" s="0" t="str">
        <f aca="false">A25</f>
        <v>t (dias)</v>
      </c>
      <c r="G25" s="0" t="s">
        <v>16</v>
      </c>
      <c r="H25" s="0" t="s">
        <v>17</v>
      </c>
      <c r="I25" s="0" t="s">
        <v>18</v>
      </c>
      <c r="J25" s="0" t="s">
        <v>19</v>
      </c>
      <c r="K25" s="0" t="s">
        <v>30</v>
      </c>
      <c r="L25" s="0" t="s">
        <v>31</v>
      </c>
      <c r="M25" s="0" t="s">
        <v>32</v>
      </c>
      <c r="N25" s="0" t="s">
        <v>14</v>
      </c>
      <c r="O25" s="0" t="s">
        <v>33</v>
      </c>
      <c r="P25" s="0" t="str">
        <f aca="false">F25</f>
        <v>t (dias)</v>
      </c>
      <c r="Q25" s="0" t="s">
        <v>34</v>
      </c>
      <c r="R25" s="0" t="s">
        <v>35</v>
      </c>
      <c r="S25" s="0" t="s">
        <v>36</v>
      </c>
      <c r="T25" s="0" t="s">
        <v>37</v>
      </c>
      <c r="U25" s="0" t="s">
        <v>34</v>
      </c>
      <c r="V25" s="0" t="s">
        <v>35</v>
      </c>
      <c r="W25" s="0" t="s">
        <v>36</v>
      </c>
      <c r="X25" s="0" t="s">
        <v>37</v>
      </c>
      <c r="Y25" s="0" t="s">
        <v>38</v>
      </c>
      <c r="Z25" s="0" t="s">
        <v>39</v>
      </c>
      <c r="AA25" s="0" t="s">
        <v>40</v>
      </c>
      <c r="AB25" s="0" t="s">
        <v>41</v>
      </c>
    </row>
    <row r="26" customFormat="false" ht="12.8" hidden="false" customHeight="false" outlineLevel="0" collapsed="false">
      <c r="A26" s="0" t="n">
        <v>0</v>
      </c>
      <c r="B26" s="0" t="n">
        <v>17.6159415595576</v>
      </c>
      <c r="C26" s="0" t="n">
        <v>0.0401571055457091</v>
      </c>
      <c r="D26" s="0" t="n">
        <v>0</v>
      </c>
      <c r="F26" s="0" t="n">
        <f aca="false">A26</f>
        <v>0</v>
      </c>
      <c r="P26" s="0" t="n">
        <f aca="false">F26</f>
        <v>0</v>
      </c>
      <c r="Q26" s="0" t="n">
        <f aca="false">$B$3*$B26/($Q$19 + $B26)</f>
        <v>3.89458504594363</v>
      </c>
      <c r="R26" s="0" t="n">
        <f aca="false">$B$3*$B26/($R$19 + $B26 + $B26^2/$R$20)</f>
        <v>1.07834805974611</v>
      </c>
      <c r="S26" s="0" t="n">
        <f aca="false">$B$3*$B26/($S$19*(1 + $D26/$S$21) + $B26)</f>
        <v>4.73141299439496</v>
      </c>
      <c r="T26" s="0" t="n">
        <f aca="false">$B$3*(1-$D26/$T$22)^$T$23</f>
        <v>5</v>
      </c>
      <c r="U26" s="0" t="n">
        <f aca="false">$B$3*$B26/($U$19 + $B26)</f>
        <v>2.85768852842381</v>
      </c>
      <c r="V26" s="0" t="n">
        <f aca="false">$B$3*$B26/($V$19 + $B26 + $B26^2/$V$20)</f>
        <v>8.49021826800748E-005</v>
      </c>
      <c r="W26" s="0" t="n">
        <f aca="false">$B$3*$B26/($W$19*(1 + $D26/$W$21) + $B26)</f>
        <v>4.99999977708672</v>
      </c>
      <c r="X26" s="0" t="n">
        <f aca="false">$B$3*(1-$D26/$X$22)^$X$23</f>
        <v>5</v>
      </c>
      <c r="Y26" s="0" t="n">
        <f aca="false">ABS(U26-$N26)</f>
        <v>2.85768852842381</v>
      </c>
      <c r="Z26" s="0" t="n">
        <f aca="false">ABS(V26-$N26)</f>
        <v>8.49021826800748E-005</v>
      </c>
      <c r="AA26" s="0" t="n">
        <f aca="false">ABS(W26-$N26)</f>
        <v>4.99999977708672</v>
      </c>
      <c r="AB26" s="0" t="n">
        <f aca="false">ABS(X26-$N26)</f>
        <v>5</v>
      </c>
    </row>
    <row r="27" customFormat="false" ht="12.8" hidden="false" customHeight="false" outlineLevel="0" collapsed="false">
      <c r="A27" s="0" t="n">
        <v>0.05</v>
      </c>
      <c r="B27" s="0" t="n">
        <v>17.39783051274</v>
      </c>
      <c r="C27" s="0" t="n">
        <v>0.0514649124822719</v>
      </c>
      <c r="D27" s="0" t="n">
        <v>0.125000000000001</v>
      </c>
      <c r="F27" s="0" t="n">
        <f aca="false">A27</f>
        <v>0.05</v>
      </c>
      <c r="G27" s="0" t="n">
        <f aca="false">(D27-$D$26)/($B$26 - B27)</f>
        <v>0.573102563230254</v>
      </c>
      <c r="H27" s="0" t="n">
        <f aca="false">(C27-$C$26)/($B$26 - B27)</f>
        <v>0.0518442651188555</v>
      </c>
      <c r="I27" s="0" t="n">
        <f aca="false">-(D27-D26)/(B27-B26)</f>
        <v>0.573102563230254</v>
      </c>
      <c r="J27" s="0" t="n">
        <f aca="false">-(C27-C26)/(B27-B26)</f>
        <v>0.0518442651188555</v>
      </c>
      <c r="K27" s="0" t="n">
        <f aca="false">(D27 - $D$26)/(A27-$A$26)</f>
        <v>2.50000000000002</v>
      </c>
      <c r="L27" s="0" t="n">
        <f aca="false">(C27 - $C$26)/(A27-$A$26)</f>
        <v>0.226156138731256</v>
      </c>
      <c r="N27" s="0" t="n">
        <f aca="false">(C27-C26)/(A27-A26) / C27</f>
        <v>4.39437527090248</v>
      </c>
      <c r="P27" s="0" t="n">
        <f aca="false">F27</f>
        <v>0.05</v>
      </c>
      <c r="Q27" s="0" t="n">
        <f aca="false">$B$3*$B27/($Q$19 + $B27)</f>
        <v>3.88382046708587</v>
      </c>
      <c r="R27" s="0" t="n">
        <f aca="false">$B$3*$B27/($R$19 + $B27 + $B27^2/$R$20)</f>
        <v>1.08825226006384</v>
      </c>
      <c r="S27" s="0" t="n">
        <f aca="false">$B$3*$B27/($S$19*(1 + $D27/$S$21) + $B27)</f>
        <v>4.66484036865682</v>
      </c>
      <c r="T27" s="0" t="n">
        <f aca="false">$B$3*(1-$D27/$T$22)^$T$23</f>
        <v>4.87616699981689</v>
      </c>
      <c r="U27" s="0" t="n">
        <f aca="false">$B$3*$B27/($U$19 + $B27)</f>
        <v>2.8424204810343</v>
      </c>
      <c r="V27" s="0" t="n">
        <f aca="false">$B$3*$B27/($V$19 + $B27 + $B27^2/$V$20)</f>
        <v>8.59665475858121E-005</v>
      </c>
      <c r="W27" s="0" t="n">
        <f aca="false">$B$3*$B27/($W$19*(1 + $D27/$W$21) + $B27)</f>
        <v>4.88277457199072</v>
      </c>
      <c r="X27" s="0" t="n">
        <f aca="false">$B$3*(1-$D27/$X$22)^$X$23</f>
        <v>4.8746913127495</v>
      </c>
      <c r="Y27" s="0" t="n">
        <f aca="false">ABS(U27-$N27)</f>
        <v>1.55195478986818</v>
      </c>
      <c r="Z27" s="0" t="n">
        <f aca="false">ABS(V27-$N27)</f>
        <v>4.39428930435489</v>
      </c>
      <c r="AA27" s="0" t="n">
        <f aca="false">ABS(W27-$N27)</f>
        <v>0.488399301088236</v>
      </c>
      <c r="AB27" s="0" t="n">
        <f aca="false">ABS(X27-$N27)</f>
        <v>0.480316041847018</v>
      </c>
    </row>
    <row r="28" customFormat="false" ht="12.8" hidden="false" customHeight="false" outlineLevel="0" collapsed="false">
      <c r="A28" s="0" t="n">
        <v>0.1</v>
      </c>
      <c r="B28" s="0" t="n">
        <v>17.1629787019902</v>
      </c>
      <c r="C28" s="0" t="n">
        <v>0.0659216557835591</v>
      </c>
      <c r="D28" s="0" t="n">
        <v>0.255136099703787</v>
      </c>
      <c r="F28" s="0" t="n">
        <f aca="false">A28</f>
        <v>0.1</v>
      </c>
      <c r="G28" s="0" t="n">
        <f aca="false">(D28-$D$26)/($B$26 - B28)</f>
        <v>0.563260531059815</v>
      </c>
      <c r="H28" s="0" t="n">
        <f aca="false">(C28-$C$26)/($B$26 - B28)</f>
        <v>0.0568800505547325</v>
      </c>
      <c r="I28" s="0" t="n">
        <f aca="false">-(D28-D27)/(B28-B27)</f>
        <v>0.554120061021908</v>
      </c>
      <c r="J28" s="0" t="n">
        <f aca="false">-(C28-C27)/(B28-B27)</f>
        <v>0.0615568739075578</v>
      </c>
      <c r="K28" s="0" t="n">
        <f aca="false">(D28 - $D$26)/(A28-$A$26)</f>
        <v>2.55136099703787</v>
      </c>
      <c r="L28" s="0" t="n">
        <f aca="false">(C28 - $C$26)/(A28-$A$26)</f>
        <v>0.2576455023785</v>
      </c>
      <c r="N28" s="0" t="n">
        <f aca="false">(C28-C27)/(A28-A27) / C28</f>
        <v>4.38603767743732</v>
      </c>
      <c r="P28" s="0" t="n">
        <f aca="false">F28</f>
        <v>0.1</v>
      </c>
      <c r="Q28" s="0" t="n">
        <f aca="false">$B$3*$B28/($Q$19 + $B28)</f>
        <v>3.87199277966391</v>
      </c>
      <c r="R28" s="0" t="n">
        <f aca="false">$B$3*$B28/($R$19 + $B28 + $B28^2/$R$20)</f>
        <v>1.09911231465751</v>
      </c>
      <c r="S28" s="0" t="n">
        <f aca="false">$B$3*$B28/($S$19*(1 + $D28/$S$21) + $B28)</f>
        <v>4.5956054445521</v>
      </c>
      <c r="T28" s="0" t="n">
        <f aca="false">$B$3*(1-$D28/$T$22)^$T$23</f>
        <v>4.74970459506721</v>
      </c>
      <c r="U28" s="0" t="n">
        <f aca="false">$B$3*$B28/($U$19 + $B28)</f>
        <v>2.825735353093</v>
      </c>
      <c r="V28" s="0" t="n">
        <f aca="false">$B$3*$B28/($V$19 + $B28 + $B28^2/$V$20)</f>
        <v>8.71428518353786E-005</v>
      </c>
      <c r="W28" s="0" t="n">
        <f aca="false">$B$3*$B28/($W$19*(1 + $D28/$W$21) + $B28)</f>
        <v>4.76338890346281</v>
      </c>
      <c r="X28" s="0" t="n">
        <f aca="false">$B$3*(1-$D28/$X$22)^$X$23</f>
        <v>4.74648520621937</v>
      </c>
      <c r="Y28" s="0" t="n">
        <f aca="false">ABS(U28-$N28)</f>
        <v>1.56030232434432</v>
      </c>
      <c r="Z28" s="0" t="n">
        <f aca="false">ABS(V28-$N28)</f>
        <v>4.38595053458549</v>
      </c>
      <c r="AA28" s="0" t="n">
        <f aca="false">ABS(W28-$N28)</f>
        <v>0.377351226025493</v>
      </c>
      <c r="AB28" s="0" t="n">
        <f aca="false">ABS(X28-$N28)</f>
        <v>0.360447528782045</v>
      </c>
    </row>
    <row r="29" customFormat="false" ht="12.8" hidden="false" customHeight="false" outlineLevel="0" collapsed="false">
      <c r="A29" s="0" t="n">
        <v>0.15</v>
      </c>
      <c r="B29" s="0" t="n">
        <v>16.9106946983293</v>
      </c>
      <c r="C29" s="0" t="n">
        <v>0.0843817622594728</v>
      </c>
      <c r="D29" s="0" t="n">
        <v>0.390600523122357</v>
      </c>
      <c r="F29" s="0" t="n">
        <f aca="false">A29</f>
        <v>0.15</v>
      </c>
      <c r="G29" s="0" t="n">
        <f aca="false">(D29-$D$26)/($B$26 - B29)</f>
        <v>0.553849360551657</v>
      </c>
      <c r="H29" s="0" t="n">
        <f aca="false">(C29-$C$26)/($B$26 - B29)</f>
        <v>0.0627080518114457</v>
      </c>
      <c r="I29" s="0" t="n">
        <f aca="false">-(D29-D28)/(B29-B28)</f>
        <v>0.5369520915034</v>
      </c>
      <c r="J29" s="0" t="n">
        <f aca="false">-(C29-C28)/(B29-B28)</f>
        <v>0.0731719261151671</v>
      </c>
      <c r="K29" s="0" t="n">
        <f aca="false">(D29 - $D$26)/(A29-$A$26)</f>
        <v>2.60400348748238</v>
      </c>
      <c r="L29" s="0" t="n">
        <f aca="false">(C29 - $C$26)/(A29-$A$26)</f>
        <v>0.294831044758425</v>
      </c>
      <c r="N29" s="0" t="n">
        <f aca="false">(C29-C28)/(A29-A28) / C29</f>
        <v>4.37537827644536</v>
      </c>
      <c r="P29" s="0" t="n">
        <f aca="false">F29</f>
        <v>0.15</v>
      </c>
      <c r="Q29" s="0" t="n">
        <f aca="false">$B$3*$B29/($Q$19 + $B29)</f>
        <v>3.85900468496299</v>
      </c>
      <c r="R29" s="0" t="n">
        <f aca="false">$B$3*$B29/($R$19 + $B29 + $B29^2/$R$20)</f>
        <v>1.11101055426896</v>
      </c>
      <c r="S29" s="0" t="n">
        <f aca="false">$B$3*$B29/($S$19*(1 + $D29/$S$21) + $B29)</f>
        <v>4.52353654477188</v>
      </c>
      <c r="T29" s="0" t="n">
        <f aca="false">$B$3*(1-$D29/$T$22)^$T$23</f>
        <v>4.62069387833868</v>
      </c>
      <c r="U29" s="0" t="n">
        <f aca="false">$B$3*$B29/($U$19 + $B29)</f>
        <v>2.80752183638948</v>
      </c>
      <c r="V29" s="0" t="n">
        <f aca="false">$B$3*$B29/($V$19 + $B29 + $B29^2/$V$20)</f>
        <v>8.84428679890909E-005</v>
      </c>
      <c r="W29" s="0" t="n">
        <f aca="false">$B$3*$B29/($W$19*(1 + $D29/$W$21) + $B29)</f>
        <v>4.64174494653119</v>
      </c>
      <c r="X29" s="0" t="n">
        <f aca="false">$B$3*(1-$D29/$X$22)^$X$23</f>
        <v>4.61544754431386</v>
      </c>
      <c r="Y29" s="0" t="n">
        <f aca="false">ABS(U29-$N29)</f>
        <v>1.56785644005588</v>
      </c>
      <c r="Z29" s="0" t="n">
        <f aca="false">ABS(V29-$N29)</f>
        <v>4.37528983357737</v>
      </c>
      <c r="AA29" s="0" t="n">
        <f aca="false">ABS(W29-$N29)</f>
        <v>0.266366670085829</v>
      </c>
      <c r="AB29" s="0" t="n">
        <f aca="false">ABS(X29-$N29)</f>
        <v>0.240069267868505</v>
      </c>
    </row>
    <row r="30" customFormat="false" ht="12.8" hidden="false" customHeight="false" outlineLevel="0" collapsed="false">
      <c r="A30" s="0" t="n">
        <v>0.2</v>
      </c>
      <c r="B30" s="0" t="n">
        <v>16.6403677026785</v>
      </c>
      <c r="C30" s="0" t="n">
        <v>0.107917259772549</v>
      </c>
      <c r="D30" s="0" t="n">
        <v>0.531590598828956</v>
      </c>
      <c r="F30" s="0" t="n">
        <f aca="false">A30</f>
        <v>0.2</v>
      </c>
      <c r="G30" s="0" t="n">
        <f aca="false">(D30-$D$26)/($B$26 - B30)</f>
        <v>0.544900414336168</v>
      </c>
      <c r="H30" s="0" t="n">
        <f aca="false">(C30-$C$26)/($B$26 - B30)</f>
        <v>0.0694567138602988</v>
      </c>
      <c r="I30" s="0" t="n">
        <f aca="false">-(D30-D29)/(B30-B29)</f>
        <v>0.521553814361644</v>
      </c>
      <c r="J30" s="0" t="n">
        <f aca="false">-(C30-C29)/(B30-B29)</f>
        <v>0.0870630676615017</v>
      </c>
      <c r="K30" s="0" t="n">
        <f aca="false">(D30 - $D$26)/(A30-$A$26)</f>
        <v>2.65795299414478</v>
      </c>
      <c r="L30" s="0" t="n">
        <f aca="false">(C30 - $C$26)/(A30-$A$26)</f>
        <v>0.338800771134199</v>
      </c>
      <c r="N30" s="0" t="n">
        <f aca="false">(C30-C29)/(A30-A29) / C30</f>
        <v>4.36176707278903</v>
      </c>
      <c r="P30" s="0" t="n">
        <f aca="false">F30</f>
        <v>0.2</v>
      </c>
      <c r="Q30" s="0" t="n">
        <f aca="false">$B$3*$B30/($Q$19 + $B30)</f>
        <v>3.84475160757524</v>
      </c>
      <c r="R30" s="0" t="n">
        <f aca="false">$B$3*$B30/($R$19 + $B30 + $B30^2/$R$20)</f>
        <v>1.12403420926521</v>
      </c>
      <c r="S30" s="0" t="n">
        <f aca="false">$B$3*$B30/($S$19*(1 + $D30/$S$21) + $B30)</f>
        <v>4.44845194656593</v>
      </c>
      <c r="T30" s="0" t="n">
        <f aca="false">$B$3*(1-$D30/$T$22)^$T$23</f>
        <v>4.48923048547666</v>
      </c>
      <c r="U30" s="0" t="n">
        <f aca="false">$B$3*$B30/($U$19 + $B30)</f>
        <v>2.78766398774901</v>
      </c>
      <c r="V30" s="0" t="n">
        <f aca="false">$B$3*$B30/($V$19 + $B30 + $B30^2/$V$20)</f>
        <v>8.98796066911147E-005</v>
      </c>
      <c r="W30" s="0" t="n">
        <f aca="false">$B$3*$B30/($W$19*(1 + $D30/$W$21) + $B30)</f>
        <v>4.51774604449635</v>
      </c>
      <c r="X30" s="0" t="n">
        <f aca="false">$B$3*(1-$D30/$X$22)^$X$23</f>
        <v>4.48165928807775</v>
      </c>
      <c r="Y30" s="0" t="n">
        <f aca="false">ABS(U30-$N30)</f>
        <v>1.57410308504002</v>
      </c>
      <c r="Z30" s="0" t="n">
        <f aca="false">ABS(V30-$N30)</f>
        <v>4.36167719318233</v>
      </c>
      <c r="AA30" s="0" t="n">
        <f aca="false">ABS(W30-$N30)</f>
        <v>0.155978971707323</v>
      </c>
      <c r="AB30" s="0" t="n">
        <f aca="false">ABS(X30-$N30)</f>
        <v>0.119892215288727</v>
      </c>
    </row>
    <row r="31" customFormat="false" ht="12.8" hidden="false" customHeight="false" outlineLevel="0" collapsed="false">
      <c r="A31" s="0" t="n">
        <v>0.25</v>
      </c>
      <c r="B31" s="0" t="n">
        <v>16.3514895238729</v>
      </c>
      <c r="C31" s="0" t="n">
        <v>0.137864219460154</v>
      </c>
      <c r="D31" s="0" t="n">
        <v>0.678308626008813</v>
      </c>
      <c r="F31" s="0" t="n">
        <f aca="false">A31</f>
        <v>0.25</v>
      </c>
      <c r="G31" s="0" t="n">
        <f aca="false">(D31-$D$26)/($B$26 - B31)</f>
        <v>0.536444726146934</v>
      </c>
      <c r="H31" s="0" t="n">
        <f aca="false">(C31-$C$26)/($B$26 - B31)</f>
        <v>0.0772722975304765</v>
      </c>
      <c r="I31" s="0" t="n">
        <f aca="false">-(D31-D30)/(B31-B30)</f>
        <v>0.507888923235668</v>
      </c>
      <c r="J31" s="0" t="n">
        <f aca="false">-(C31-C30)/(B31-B30)</f>
        <v>0.103666396026949</v>
      </c>
      <c r="K31" s="0" t="n">
        <f aca="false">(D31 - $D$26)/(A31-$A$26)</f>
        <v>2.71323450403525</v>
      </c>
      <c r="L31" s="0" t="n">
        <f aca="false">(C31 - $C$26)/(A31-$A$26)</f>
        <v>0.39082845565778</v>
      </c>
      <c r="N31" s="0" t="n">
        <f aca="false">(C31-C30)/(A31-A30) / C31</f>
        <v>4.34441362738943</v>
      </c>
      <c r="P31" s="0" t="n">
        <f aca="false">F31</f>
        <v>0.25</v>
      </c>
      <c r="Q31" s="0" t="n">
        <f aca="false">$B$3*$B31/($Q$19 + $B31)</f>
        <v>3.8291215012401</v>
      </c>
      <c r="R31" s="0" t="n">
        <f aca="false">$B$3*$B31/($R$19 + $B31 + $B31^2/$R$20)</f>
        <v>1.13827518306616</v>
      </c>
      <c r="S31" s="0" t="n">
        <f aca="false">$B$3*$B31/($S$19*(1 + $D31/$S$21) + $B31)</f>
        <v>4.37016148126366</v>
      </c>
      <c r="T31" s="0" t="n">
        <f aca="false">$B$3*(1-$D31/$T$22)^$T$23</f>
        <v>4.35542545495718</v>
      </c>
      <c r="U31" s="0" t="n">
        <f aca="false">$B$3*$B31/($U$19 + $B31)</f>
        <v>2.76604191825369</v>
      </c>
      <c r="V31" s="0" t="n">
        <f aca="false">$B$3*$B31/($V$19 + $B31 + $B31^2/$V$20)</f>
        <v>9.14674468686983E-005</v>
      </c>
      <c r="W31" s="0" t="n">
        <f aca="false">$B$3*$B31/($W$19*(1 + $D31/$W$21) + $B31)</f>
        <v>4.39130074473518</v>
      </c>
      <c r="X31" s="0" t="n">
        <f aca="false">$B$3*(1-$D31/$X$22)^$X$23</f>
        <v>4.34521761586817</v>
      </c>
      <c r="Y31" s="0" t="n">
        <f aca="false">ABS(U31-$N31)</f>
        <v>1.57837170913574</v>
      </c>
      <c r="Z31" s="0" t="n">
        <f aca="false">ABS(V31-$N31)</f>
        <v>4.34432215994256</v>
      </c>
      <c r="AA31" s="0" t="n">
        <f aca="false">ABS(W31-$N31)</f>
        <v>0.0468871173457508</v>
      </c>
      <c r="AB31" s="0" t="n">
        <f aca="false">ABS(X31-$N31)</f>
        <v>0.000803988478742745</v>
      </c>
    </row>
    <row r="32" customFormat="false" ht="12.8" hidden="false" customHeight="false" outlineLevel="0" collapsed="false">
      <c r="A32" s="0" t="n">
        <v>0.3</v>
      </c>
      <c r="B32" s="0" t="n">
        <v>16.0436777711716</v>
      </c>
      <c r="C32" s="0" t="n">
        <v>0.175873384508138</v>
      </c>
      <c r="D32" s="0" t="n">
        <v>0.830961692770377</v>
      </c>
      <c r="F32" s="0" t="n">
        <f aca="false">A32</f>
        <v>0.3</v>
      </c>
      <c r="G32" s="0" t="n">
        <f aca="false">(D32-$D$26)/($B$26 - B32)</f>
        <v>0.52851289898586</v>
      </c>
      <c r="H32" s="0" t="n">
        <f aca="false">(C32-$C$26)/($B$26 - B32)</f>
        <v>0.0863190260851505</v>
      </c>
      <c r="I32" s="0" t="n">
        <f aca="false">-(D32-D31)/(B32-B31)</f>
        <v>0.495929948814195</v>
      </c>
      <c r="J32" s="0" t="n">
        <f aca="false">-(C32-C31)/(B32-B31)</f>
        <v>0.123481851210756</v>
      </c>
      <c r="K32" s="0" t="n">
        <f aca="false">(D32 - $D$26)/(A32-$A$26)</f>
        <v>2.76987230923459</v>
      </c>
      <c r="L32" s="0" t="n">
        <f aca="false">(C32 - $C$26)/(A32-$A$26)</f>
        <v>0.45238759654143</v>
      </c>
      <c r="N32" s="0" t="n">
        <f aca="false">(C32-C31)/(A32-A31) / C32</f>
        <v>4.32233281394835</v>
      </c>
      <c r="P32" s="0" t="n">
        <f aca="false">F32</f>
        <v>0.3</v>
      </c>
      <c r="Q32" s="0" t="n">
        <f aca="false">$B$3*$B32/($Q$19 + $B32)</f>
        <v>3.81199473438772</v>
      </c>
      <c r="R32" s="0" t="n">
        <f aca="false">$B$3*$B32/($R$19 + $B32 + $B32^2/$R$20)</f>
        <v>1.15382966722799</v>
      </c>
      <c r="S32" s="0" t="n">
        <f aca="false">$B$3*$B32/($S$19*(1 + $D32/$S$21) + $B32)</f>
        <v>4.2884689021113</v>
      </c>
      <c r="T32" s="0" t="n">
        <f aca="false">$B$3*(1-$D32/$T$22)^$T$23</f>
        <v>4.21940606483825</v>
      </c>
      <c r="U32" s="0" t="n">
        <f aca="false">$B$3*$B32/($U$19 + $B32)</f>
        <v>2.74253270488562</v>
      </c>
      <c r="V32" s="0" t="n">
        <f aca="false">$B$3*$B32/($V$19 + $B32 + $B32^2/$V$20)</f>
        <v>9.32222796218467E-005</v>
      </c>
      <c r="W32" s="0" t="n">
        <f aca="false">$B$3*$B32/($W$19*(1 + $D32/$W$21) + $B32)</f>
        <v>4.26232773620771</v>
      </c>
      <c r="X32" s="0" t="n">
        <f aca="false">$B$3*(1-$D32/$X$22)^$X$23</f>
        <v>4.20623705740513</v>
      </c>
      <c r="Y32" s="0" t="n">
        <f aca="false">ABS(U32-$N32)</f>
        <v>1.57980010906273</v>
      </c>
      <c r="Z32" s="0" t="n">
        <f aca="false">ABS(V32-$N32)</f>
        <v>4.32223959166872</v>
      </c>
      <c r="AA32" s="0" t="n">
        <f aca="false">ABS(W32-$N32)</f>
        <v>0.0600050777406365</v>
      </c>
      <c r="AB32" s="0" t="n">
        <f aca="false">ABS(X32-$N32)</f>
        <v>0.116095756543216</v>
      </c>
    </row>
    <row r="33" customFormat="false" ht="12.8" hidden="false" customHeight="false" outlineLevel="0" collapsed="false">
      <c r="A33" s="0" t="n">
        <v>0.35</v>
      </c>
      <c r="B33" s="0" t="n">
        <v>15.7166996608512</v>
      </c>
      <c r="C33" s="0" t="n">
        <v>0.223961324064777</v>
      </c>
      <c r="D33" s="0" t="n">
        <v>0.989761439209817</v>
      </c>
      <c r="F33" s="0" t="n">
        <f aca="false">A33</f>
        <v>0.35</v>
      </c>
      <c r="G33" s="0" t="n">
        <f aca="false">(D33-$D$26)/($B$26 - B33)</f>
        <v>0.521135006490725</v>
      </c>
      <c r="H33" s="0" t="n">
        <f aca="false">(C33-$C$26)/($B$26 - B33)</f>
        <v>0.0967776767373652</v>
      </c>
      <c r="I33" s="0" t="n">
        <f aca="false">-(D33-D32)/(B33-B32)</f>
        <v>0.48565864633518</v>
      </c>
      <c r="J33" s="0" t="n">
        <f aca="false">-(C33-C32)/(B33-B32)</f>
        <v>0.147067763984319</v>
      </c>
      <c r="K33" s="0" t="n">
        <f aca="false">(D33 - $D$26)/(A33-$A$26)</f>
        <v>2.82788982631376</v>
      </c>
      <c r="L33" s="0" t="n">
        <f aca="false">(C33 - $C$26)/(A33-$A$26)</f>
        <v>0.52515491005448</v>
      </c>
      <c r="N33" s="0" t="n">
        <f aca="false">(C33-C32)/(A33-A32) / C33</f>
        <v>4.29430748879931</v>
      </c>
      <c r="P33" s="0" t="n">
        <f aca="false">F33</f>
        <v>0.35</v>
      </c>
      <c r="Q33" s="0" t="n">
        <f aca="false">$B$3*$B33/($Q$19 + $B33)</f>
        <v>3.79324407800133</v>
      </c>
      <c r="R33" s="0" t="n">
        <f aca="false">$B$3*$B33/($R$19 + $B33 + $B33^2/$R$20)</f>
        <v>1.17079756124897</v>
      </c>
      <c r="S33" s="0" t="n">
        <f aca="false">$B$3*$B33/($S$19*(1 + $D33/$S$21) + $B33)</f>
        <v>4.20317516756092</v>
      </c>
      <c r="T33" s="0" t="n">
        <f aca="false">$B$3*(1-$D33/$T$22)^$T$23</f>
        <v>4.08131663416074</v>
      </c>
      <c r="U33" s="0" t="n">
        <f aca="false">$B$3*$B33/($U$19 + $B33)</f>
        <v>2.717011552922</v>
      </c>
      <c r="V33" s="0" t="n">
        <f aca="false">$B$3*$B33/($V$19 + $B33 + $B33^2/$V$20)</f>
        <v>9.51616672425679E-005</v>
      </c>
      <c r="W33" s="0" t="n">
        <f aca="false">$B$3*$B33/($W$19*(1 + $D33/$W$21) + $B33)</f>
        <v>4.13076172363334</v>
      </c>
      <c r="X33" s="0" t="n">
        <f aca="false">$B$3*(1-$D33/$X$22)^$X$23</f>
        <v>4.06485063075016</v>
      </c>
      <c r="Y33" s="0" t="n">
        <f aca="false">ABS(U33-$N33)</f>
        <v>1.57729593587731</v>
      </c>
      <c r="Z33" s="0" t="n">
        <f aca="false">ABS(V33-$N33)</f>
        <v>4.29421232713206</v>
      </c>
      <c r="AA33" s="0" t="n">
        <f aca="false">ABS(W33-$N33)</f>
        <v>0.163545765165964</v>
      </c>
      <c r="AB33" s="0" t="n">
        <f aca="false">ABS(X33-$N33)</f>
        <v>0.229456858049143</v>
      </c>
    </row>
    <row r="34" customFormat="false" ht="12.8" hidden="false" customHeight="false" outlineLevel="0" collapsed="false">
      <c r="A34" s="0" t="n">
        <v>0.4</v>
      </c>
      <c r="B34" s="0" t="n">
        <v>15.3704956699804</v>
      </c>
      <c r="C34" s="0" t="n">
        <v>0.284555239065401</v>
      </c>
      <c r="D34" s="0" t="n">
        <v>1.15492375661009</v>
      </c>
      <c r="F34" s="0" t="n">
        <f aca="false">A34</f>
        <v>0.4</v>
      </c>
      <c r="G34" s="0" t="n">
        <f aca="false">(D34-$D$26)/($B$26 - B34)</f>
        <v>0.514340497791979</v>
      </c>
      <c r="H34" s="0" t="n">
        <f aca="false">(C34-$C$26)/($B$26 - B34)</f>
        <v>0.108841693604877</v>
      </c>
      <c r="I34" s="0" t="n">
        <f aca="false">-(D34-D33)/(B34-B33)</f>
        <v>0.477066474551156</v>
      </c>
      <c r="J34" s="0" t="n">
        <f aca="false">-(C34-C33)/(B34-B33)</f>
        <v>0.175023733401263</v>
      </c>
      <c r="K34" s="0" t="n">
        <f aca="false">(D34 - $D$26)/(A34-$A$26)</f>
        <v>2.88730939152522</v>
      </c>
      <c r="L34" s="0" t="n">
        <f aca="false">(C34 - $C$26)/(A34-$A$26)</f>
        <v>0.61099533379923</v>
      </c>
      <c r="N34" s="0" t="n">
        <f aca="false">(C34-C33)/(A34-A33) / C34</f>
        <v>4.25885077355384</v>
      </c>
      <c r="P34" s="0" t="n">
        <f aca="false">F34</f>
        <v>0.4</v>
      </c>
      <c r="Q34" s="0" t="n">
        <f aca="false">$B$3*$B34/($Q$19 + $B34)</f>
        <v>3.77273482172346</v>
      </c>
      <c r="R34" s="0" t="n">
        <f aca="false">$B$3*$B34/($R$19 + $B34 + $B34^2/$R$20)</f>
        <v>1.18928165469201</v>
      </c>
      <c r="S34" s="0" t="n">
        <f aca="false">$B$3*$B34/($S$19*(1 + $D34/$S$21) + $B34)</f>
        <v>4.11408278724859</v>
      </c>
      <c r="T34" s="0" t="n">
        <f aca="false">$B$3*(1-$D34/$T$22)^$T$23</f>
        <v>3.94131927377653</v>
      </c>
      <c r="U34" s="0" t="n">
        <f aca="false">$B$3*$B34/($U$19 + $B34)</f>
        <v>2.6893532355837</v>
      </c>
      <c r="V34" s="0" t="n">
        <f aca="false">$B$3*$B34/($V$19 + $B34 + $B34^2/$V$20)</f>
        <v>9.73050189540094E-005</v>
      </c>
      <c r="W34" s="0" t="n">
        <f aca="false">$B$3*$B34/($W$19*(1 + $D34/$W$21) + $B34)</f>
        <v>3.99656022652342</v>
      </c>
      <c r="X34" s="0" t="n">
        <f aca="false">$B$3*(1-$D34/$X$22)^$X$23</f>
        <v>3.92121096899254</v>
      </c>
      <c r="Y34" s="0" t="n">
        <f aca="false">ABS(U34-$N34)</f>
        <v>1.56949753797014</v>
      </c>
      <c r="Z34" s="0" t="n">
        <f aca="false">ABS(V34-$N34)</f>
        <v>4.25875346853489</v>
      </c>
      <c r="AA34" s="0" t="n">
        <f aca="false">ABS(W34-$N34)</f>
        <v>0.262290547030422</v>
      </c>
      <c r="AB34" s="0" t="n">
        <f aca="false">ABS(X34-$N34)</f>
        <v>0.337639804561295</v>
      </c>
    </row>
    <row r="35" customFormat="false" ht="12.8" hidden="false" customHeight="false" outlineLevel="0" collapsed="false">
      <c r="A35" s="0" t="n">
        <v>0.45</v>
      </c>
      <c r="B35" s="0" t="n">
        <v>15.0052021119024</v>
      </c>
      <c r="C35" s="0" t="n">
        <v>0.360519901044046</v>
      </c>
      <c r="D35" s="0" t="n">
        <v>1.32666841287135</v>
      </c>
      <c r="F35" s="0" t="n">
        <f aca="false">A35</f>
        <v>0.45</v>
      </c>
      <c r="G35" s="0" t="n">
        <f aca="false">(D35-$D$26)/($B$26 - B35)</f>
        <v>0.508158105958402</v>
      </c>
      <c r="H35" s="0" t="n">
        <f aca="false">(C35-$C$26)/($B$26 - B35)</f>
        <v>0.122709600832081</v>
      </c>
      <c r="I35" s="0" t="n">
        <f aca="false">-(D35-D34)/(B35-B34)</f>
        <v>0.470155173731775</v>
      </c>
      <c r="J35" s="0" t="n">
        <f aca="false">-(C35-C34)/(B35-B34)</f>
        <v>0.207955109798089</v>
      </c>
      <c r="K35" s="0" t="n">
        <f aca="false">(D35 - $D$26)/(A35-$A$26)</f>
        <v>2.948152028603</v>
      </c>
      <c r="L35" s="0" t="n">
        <f aca="false">(C35 - $C$26)/(A35-$A$26)</f>
        <v>0.711917323329638</v>
      </c>
      <c r="N35" s="0" t="n">
        <f aca="false">(C35-C34)/(A35-A34) / C35</f>
        <v>4.21417301839125</v>
      </c>
      <c r="P35" s="0" t="n">
        <f aca="false">F35</f>
        <v>0.45</v>
      </c>
      <c r="Q35" s="0" t="n">
        <f aca="false">$B$3*$B35/($Q$19 + $B35)</f>
        <v>3.75032504744724</v>
      </c>
      <c r="R35" s="0" t="n">
        <f aca="false">$B$3*$B35/($R$19 + $B35 + $B35^2/$R$20)</f>
        <v>1.20938652363922</v>
      </c>
      <c r="S35" s="0" t="n">
        <f aca="false">$B$3*$B35/($S$19*(1 + $D35/$S$21) + $B35)</f>
        <v>4.02100136619706</v>
      </c>
      <c r="T35" s="0" t="n">
        <f aca="false">$B$3*(1-$D35/$T$22)^$T$23</f>
        <v>3.79959456956431</v>
      </c>
      <c r="U35" s="0" t="n">
        <f aca="false">$B$3*$B35/($U$19 + $B35)</f>
        <v>2.65943383365905</v>
      </c>
      <c r="V35" s="0" t="n">
        <f aca="false">$B$3*$B35/($V$19 + $B35 + $B35^2/$V$20)</f>
        <v>9.96737851267962E-005</v>
      </c>
      <c r="W35" s="0" t="n">
        <f aca="false">$B$3*$B35/($W$19*(1 + $D35/$W$21) + $B35)</f>
        <v>3.85971122670543</v>
      </c>
      <c r="X35" s="0" t="n">
        <f aca="false">$B$3*(1-$D35/$X$22)^$X$23</f>
        <v>3.77549142086701</v>
      </c>
      <c r="Y35" s="0" t="n">
        <f aca="false">ABS(U35-$N35)</f>
        <v>1.55473918473219</v>
      </c>
      <c r="Z35" s="0" t="n">
        <f aca="false">ABS(V35-$N35)</f>
        <v>4.21407334460612</v>
      </c>
      <c r="AA35" s="0" t="n">
        <f aca="false">ABS(W35-$N35)</f>
        <v>0.354461791685819</v>
      </c>
      <c r="AB35" s="0" t="n">
        <f aca="false">ABS(X35-$N35)</f>
        <v>0.438681597524233</v>
      </c>
    </row>
    <row r="36" customFormat="false" ht="12.8" hidden="false" customHeight="false" outlineLevel="0" collapsed="false">
      <c r="A36" s="0" t="n">
        <v>0.5</v>
      </c>
      <c r="B36" s="0" t="n">
        <v>14.6211715726001</v>
      </c>
      <c r="C36" s="0" t="n">
        <v>0.455149080127461</v>
      </c>
      <c r="D36" s="0" t="n">
        <v>1.50521859278082</v>
      </c>
      <c r="F36" s="0" t="n">
        <f aca="false">A36</f>
        <v>0.5</v>
      </c>
      <c r="G36" s="0" t="n">
        <f aca="false">(D36-$D$26)/($B$26 - B36)</f>
        <v>0.502615759920189</v>
      </c>
      <c r="H36" s="0" t="n">
        <f aca="false">(C36-$C$26)/($B$26 - B36)</f>
        <v>0.138572236395142</v>
      </c>
      <c r="I36" s="0" t="n">
        <f aca="false">-(D36-D35)/(B36-B35)</f>
        <v>0.464937450635713</v>
      </c>
      <c r="J36" s="0" t="n">
        <f aca="false">-(C36-C35)/(B36-B35)</f>
        <v>0.24641055697116</v>
      </c>
      <c r="K36" s="0" t="n">
        <f aca="false">(D36 - $D$26)/(A36-$A$26)</f>
        <v>3.01043718556164</v>
      </c>
      <c r="L36" s="0" t="n">
        <f aca="false">(C36 - $C$26)/(A36-$A$26)</f>
        <v>0.829983949163504</v>
      </c>
      <c r="N36" s="0" t="n">
        <f aca="false">(C36-C35)/(A36-A35) / C36</f>
        <v>4.15816193924482</v>
      </c>
      <c r="P36" s="0" t="n">
        <f aca="false">F36</f>
        <v>0.5</v>
      </c>
      <c r="Q36" s="0" t="n">
        <f aca="false">$B$3*$B36/($Q$19 + $B36)</f>
        <v>3.72586609278158</v>
      </c>
      <c r="R36" s="0" t="n">
        <f aca="false">$B$3*$B36/($R$19 + $B36 + $B36^2/$R$20)</f>
        <v>1.23121708810282</v>
      </c>
      <c r="S36" s="0" t="n">
        <f aca="false">$B$3*$B36/($S$19*(1 + $D36/$S$21) + $B36)</f>
        <v>3.92375445469656</v>
      </c>
      <c r="T36" s="0" t="n">
        <f aca="false">$B$3*(1-$D36/$T$22)^$T$23</f>
        <v>3.65634217887016</v>
      </c>
      <c r="U36" s="0" t="n">
        <f aca="false">$B$3*$B36/($U$19 + $B36)</f>
        <v>2.62713279164752</v>
      </c>
      <c r="V36" s="0" t="n">
        <f aca="false">$B$3*$B36/($V$19 + $B36 + $B36^2/$V$20)</f>
        <v>0.000102291671914418</v>
      </c>
      <c r="W36" s="0" t="n">
        <f aca="false">$B$3*$B36/($W$19*(1 + $D36/$W$21) + $B36)</f>
        <v>3.72024150464511</v>
      </c>
      <c r="X36" s="0" t="n">
        <f aca="false">$B$3*(1-$D36/$X$22)^$X$23</f>
        <v>3.62788710666871</v>
      </c>
      <c r="Y36" s="0" t="n">
        <f aca="false">ABS(U36-$N36)</f>
        <v>1.5310291475973</v>
      </c>
      <c r="Z36" s="0" t="n">
        <f aca="false">ABS(V36-$N36)</f>
        <v>4.15805964757291</v>
      </c>
      <c r="AA36" s="0" t="n">
        <f aca="false">ABS(W36-$N36)</f>
        <v>0.437920434599713</v>
      </c>
      <c r="AB36" s="0" t="n">
        <f aca="false">ABS(X36-$N36)</f>
        <v>0.530274832576113</v>
      </c>
    </row>
    <row r="37" customFormat="false" ht="12.8" hidden="false" customHeight="false" outlineLevel="0" collapsed="false">
      <c r="A37" s="0" t="n">
        <v>0.55</v>
      </c>
      <c r="B37" s="0" t="n">
        <v>14.2189900525001</v>
      </c>
      <c r="C37" s="0" t="n">
        <v>0.572096789394657</v>
      </c>
      <c r="D37" s="0" t="n">
        <v>1.690800340003</v>
      </c>
      <c r="F37" s="0" t="n">
        <f aca="false">A37</f>
        <v>0.55</v>
      </c>
      <c r="G37" s="0" t="n">
        <f aca="false">(D37-$D$26)/($B$26 - B37)</f>
        <v>0.497740499530298</v>
      </c>
      <c r="H37" s="0" t="n">
        <f aca="false">(C37-$C$26)/($B$26 - B37)</f>
        <v>0.156593252139099</v>
      </c>
      <c r="I37" s="0" t="n">
        <f aca="false">-(D37-D36)/(B37-B36)</f>
        <v>0.461437778583253</v>
      </c>
      <c r="J37" s="0" t="n">
        <f aca="false">-(C37-C36)/(B37-B36)</f>
        <v>0.290783398596032</v>
      </c>
      <c r="K37" s="0" t="n">
        <f aca="false">(D37 - $D$26)/(A37-$A$26)</f>
        <v>3.07418243636909</v>
      </c>
      <c r="L37" s="0" t="n">
        <f aca="false">(C37 - $C$26)/(A37-$A$26)</f>
        <v>0.967163061543542</v>
      </c>
      <c r="N37" s="0" t="n">
        <f aca="false">(C37-C36)/(A37-A36) / C37</f>
        <v>4.08838893820536</v>
      </c>
      <c r="P37" s="0" t="n">
        <f aca="false">F37</f>
        <v>0.55</v>
      </c>
      <c r="Q37" s="0" t="n">
        <f aca="false">$B$3*$B37/($Q$19 + $B37)</f>
        <v>3.69920323951945</v>
      </c>
      <c r="R37" s="0" t="n">
        <f aca="false">$B$3*$B37/($R$19 + $B37 + $B37^2/$R$20)</f>
        <v>1.25487677223664</v>
      </c>
      <c r="S37" s="0" t="n">
        <f aca="false">$B$3*$B37/($S$19*(1 + $D37/$S$21) + $B37)</f>
        <v>3.82218776193253</v>
      </c>
      <c r="T37" s="0" t="n">
        <f aca="false">$B$3*(1-$D37/$T$22)^$T$23</f>
        <v>3.51178131880476</v>
      </c>
      <c r="U37" s="0" t="n">
        <f aca="false">$B$3*$B37/($U$19 + $B37)</f>
        <v>2.59233529797138</v>
      </c>
      <c r="V37" s="0" t="n">
        <f aca="false">$B$3*$B37/($V$19 + $B37 + $B37^2/$V$20)</f>
        <v>0.000105184878453325</v>
      </c>
      <c r="W37" s="0" t="n">
        <f aca="false">$B$3*$B37/($W$19*(1 + $D37/$W$21) + $B37)</f>
        <v>3.57822540385788</v>
      </c>
      <c r="X37" s="0" t="n">
        <f aca="false">$B$3*(1-$D37/$X$22)^$X$23</f>
        <v>3.47861590765632</v>
      </c>
      <c r="Y37" s="0" t="n">
        <f aca="false">ABS(U37-$N37)</f>
        <v>1.49605364023398</v>
      </c>
      <c r="Z37" s="0" t="n">
        <f aca="false">ABS(V37-$N37)</f>
        <v>4.08828375332691</v>
      </c>
      <c r="AA37" s="0" t="n">
        <f aca="false">ABS(W37-$N37)</f>
        <v>0.510163534347476</v>
      </c>
      <c r="AB37" s="0" t="n">
        <f aca="false">ABS(X37-$N37)</f>
        <v>0.60977303054904</v>
      </c>
    </row>
    <row r="38" customFormat="false" ht="12.8" hidden="false" customHeight="false" outlineLevel="0" collapsed="false">
      <c r="A38" s="0" t="n">
        <v>0.6</v>
      </c>
      <c r="B38" s="0" t="n">
        <v>13.7994896225523</v>
      </c>
      <c r="C38" s="0" t="n">
        <v>0.715217532132706</v>
      </c>
      <c r="D38" s="0" t="n">
        <v>1.88364188566237</v>
      </c>
      <c r="F38" s="0" t="n">
        <f aca="false">A38</f>
        <v>0.6</v>
      </c>
      <c r="G38" s="0" t="n">
        <f aca="false">(D38-$D$26)/($B$26 - B38)</f>
        <v>0.493558393176157</v>
      </c>
      <c r="H38" s="0" t="n">
        <f aca="false">(C38-$C$26)/($B$26 - B38)</f>
        <v>0.176881679038438</v>
      </c>
      <c r="I38" s="0" t="n">
        <f aca="false">-(D38-D37)/(B38-B37)</f>
        <v>0.459693320656111</v>
      </c>
      <c r="J38" s="0" t="n">
        <f aca="false">-(C38-C37)/(B38-B37)</f>
        <v>0.34116947807624</v>
      </c>
      <c r="K38" s="0" t="n">
        <f aca="false">(D38 - $D$26)/(A38-$A$26)</f>
        <v>3.13940314277062</v>
      </c>
      <c r="L38" s="0" t="n">
        <f aca="false">(C38 - $C$26)/(A38-$A$26)</f>
        <v>1.12510071097833</v>
      </c>
      <c r="N38" s="0" t="n">
        <f aca="false">(C38-C37)/(A38-A37) / C38</f>
        <v>4.00215979916704</v>
      </c>
      <c r="P38" s="0" t="n">
        <f aca="false">F38</f>
        <v>0.6</v>
      </c>
      <c r="Q38" s="0" t="n">
        <f aca="false">$B$3*$B38/($Q$19 + $B38)</f>
        <v>3.67017666426383</v>
      </c>
      <c r="R38" s="0" t="n">
        <f aca="false">$B$3*$B38/($R$19 + $B38 + $B38^2/$R$20)</f>
        <v>1.280465205614</v>
      </c>
      <c r="S38" s="0" t="n">
        <f aca="false">$B$3*$B38/($S$19*(1 + $D38/$S$21) + $B38)</f>
        <v>3.71617871608836</v>
      </c>
      <c r="T38" s="0" t="n">
        <f aca="false">$B$3*(1-$D38/$T$22)^$T$23</f>
        <v>3.36615112277832</v>
      </c>
      <c r="U38" s="0" t="n">
        <f aca="false">$B$3*$B38/($U$19 + $B38)</f>
        <v>2.55493498464159</v>
      </c>
      <c r="V38" s="0" t="n">
        <f aca="false">$B$3*$B38/($V$19 + $B38 + $B38^2/$V$20)</f>
        <v>0.000108382358998559</v>
      </c>
      <c r="W38" s="0" t="n">
        <f aca="false">$B$3*$B38/($W$19*(1 + $D38/$W$21) + $B38)</f>
        <v>3.43379364815594</v>
      </c>
      <c r="X38" s="0" t="n">
        <f aca="false">$B$3*(1-$D38/$X$22)^$X$23</f>
        <v>3.32791936363482</v>
      </c>
      <c r="Y38" s="0" t="n">
        <f aca="false">ABS(U38-$N38)</f>
        <v>1.44722481452545</v>
      </c>
      <c r="Z38" s="0" t="n">
        <f aca="false">ABS(V38-$N38)</f>
        <v>4.00205141680804</v>
      </c>
      <c r="AA38" s="0" t="n">
        <f aca="false">ABS(W38-$N38)</f>
        <v>0.568366151011105</v>
      </c>
      <c r="AB38" s="0" t="n">
        <f aca="false">ABS(X38-$N38)</f>
        <v>0.674240435532219</v>
      </c>
    </row>
    <row r="39" customFormat="false" ht="12.8" hidden="false" customHeight="false" outlineLevel="0" collapsed="false">
      <c r="A39" s="0" t="n">
        <v>0.65</v>
      </c>
      <c r="B39" s="0" t="n">
        <v>13.3637554433633</v>
      </c>
      <c r="C39" s="0" t="n">
        <v>0.888283188190137</v>
      </c>
      <c r="D39" s="0" t="n">
        <v>2.08397284605191</v>
      </c>
      <c r="F39" s="0" t="n">
        <f aca="false">A39</f>
        <v>0.65</v>
      </c>
      <c r="G39" s="0" t="n">
        <f aca="false">(D39-$D$26)/($B$26 - B39)</f>
        <v>0.490094457087655</v>
      </c>
      <c r="H39" s="0" t="n">
        <f aca="false">(C39-$C$26)/($B$26 - B39)</f>
        <v>0.199456481788125</v>
      </c>
      <c r="I39" s="0" t="n">
        <f aca="false">-(D39-D38)/(B39-B38)</f>
        <v>0.459754983559932</v>
      </c>
      <c r="J39" s="0" t="n">
        <f aca="false">-(C39-C38)/(B39-B38)</f>
        <v>0.397181732173374</v>
      </c>
      <c r="K39" s="0" t="n">
        <f aca="false">(D39 - $D$26)/(A39-$A$26)</f>
        <v>3.20611207084909</v>
      </c>
      <c r="L39" s="0" t="n">
        <f aca="false">(C39 - $C$26)/(A39-$A$26)</f>
        <v>1.3048093579145</v>
      </c>
      <c r="N39" s="0" t="n">
        <f aca="false">(C39-C38)/(A39-A38) / C39</f>
        <v>3.89663247843404</v>
      </c>
      <c r="P39" s="0" t="n">
        <f aca="false">F39</f>
        <v>0.65</v>
      </c>
      <c r="Q39" s="0" t="n">
        <f aca="false">$B$3*$B39/($Q$19 + $B39)</f>
        <v>3.6386226892912</v>
      </c>
      <c r="R39" s="0" t="n">
        <f aca="false">$B$3*$B39/($R$19 + $B39 + $B39^2/$R$20)</f>
        <v>1.30807540224857</v>
      </c>
      <c r="S39" s="0" t="n">
        <f aca="false">$B$3*$B39/($S$19*(1 + $D39/$S$21) + $B39)</f>
        <v>3.60564724891524</v>
      </c>
      <c r="T39" s="0" t="n">
        <f aca="false">$B$3*(1-$D39/$T$22)^$T$23</f>
        <v>3.21971083940246</v>
      </c>
      <c r="U39" s="0" t="n">
        <f aca="false">$B$3*$B39/($U$19 + $B39)</f>
        <v>2.51483692623845</v>
      </c>
      <c r="V39" s="0" t="n">
        <f aca="false">$B$3*$B39/($V$19 + $B39 + $B39^2/$V$20)</f>
        <v>0.000111916112614409</v>
      </c>
      <c r="W39" s="0" t="n">
        <f aca="false">$B$3*$B39/($W$19*(1 + $D39/$W$21) + $B39)</f>
        <v>3.28714171652442</v>
      </c>
      <c r="X39" s="0" t="n">
        <f aca="false">$B$3*(1-$D39/$X$22)^$X$23</f>
        <v>3.17606344958416</v>
      </c>
      <c r="Y39" s="0" t="n">
        <f aca="false">ABS(U39-$N39)</f>
        <v>1.38179555219559</v>
      </c>
      <c r="Z39" s="0" t="n">
        <f aca="false">ABS(V39-$N39)</f>
        <v>3.89652056232143</v>
      </c>
      <c r="AA39" s="0" t="n">
        <f aca="false">ABS(W39-$N39)</f>
        <v>0.609490761909626</v>
      </c>
      <c r="AB39" s="0" t="n">
        <f aca="false">ABS(X39-$N39)</f>
        <v>0.720569028849877</v>
      </c>
    </row>
    <row r="40" customFormat="false" ht="12.8" hidden="false" customHeight="false" outlineLevel="0" collapsed="false">
      <c r="A40" s="0" t="n">
        <v>0.7</v>
      </c>
      <c r="B40" s="0" t="n">
        <v>12.9131261245159</v>
      </c>
      <c r="C40" s="0" t="n">
        <v>1.09455314283814</v>
      </c>
      <c r="D40" s="0" t="n">
        <v>2.29202326927297</v>
      </c>
      <c r="F40" s="0" t="n">
        <f aca="false">A40</f>
        <v>0.7</v>
      </c>
      <c r="G40" s="0" t="n">
        <f aca="false">(D40-$D$26)/($B$26 - B40)</f>
        <v>0.487372575201358</v>
      </c>
      <c r="H40" s="0" t="n">
        <f aca="false">(C40-$C$26)/($B$26 - B40)</f>
        <v>0.224205276999794</v>
      </c>
      <c r="I40" s="0" t="n">
        <f aca="false">-(D40-D39)/(B40-B39)</f>
        <v>0.461688608617838</v>
      </c>
      <c r="J40" s="0" t="n">
        <f aca="false">-(C40-C39)/(B40-B39)</f>
        <v>0.457737537308029</v>
      </c>
      <c r="K40" s="0" t="n">
        <f aca="false">(D40 - $D$26)/(A40-$A$26)</f>
        <v>3.27431895610424</v>
      </c>
      <c r="L40" s="0" t="n">
        <f aca="false">(C40 - $C$26)/(A40-$A$26)</f>
        <v>1.5062800532749</v>
      </c>
      <c r="N40" s="0" t="n">
        <f aca="false">(C40-C39)/(A40-A39) / C40</f>
        <v>3.76902585311028</v>
      </c>
      <c r="P40" s="0" t="n">
        <f aca="false">F40</f>
        <v>0.7</v>
      </c>
      <c r="Q40" s="0" t="n">
        <f aca="false">$B$3*$B40/($Q$19 + $B40)</f>
        <v>3.60437537109812</v>
      </c>
      <c r="R40" s="0" t="n">
        <f aca="false">$B$3*$B40/($R$19 + $B40 + $B40^2/$R$20)</f>
        <v>1.33779035545404</v>
      </c>
      <c r="S40" s="0" t="n">
        <f aca="false">$B$3*$B40/($S$19*(1 + $D40/$S$21) + $B40)</f>
        <v>3.49056754773743</v>
      </c>
      <c r="T40" s="0" t="n">
        <f aca="false">$B$3*(1-$D40/$T$22)^$T$23</f>
        <v>3.07273984569724</v>
      </c>
      <c r="U40" s="0" t="n">
        <f aca="false">$B$3*$B40/($U$19 + $B40)</f>
        <v>2.47196089920827</v>
      </c>
      <c r="V40" s="0" t="n">
        <f aca="false">$B$3*$B40/($V$19 + $B40 + $B40^2/$V$20)</f>
        <v>0.000115821503314239</v>
      </c>
      <c r="W40" s="0" t="n">
        <f aca="false">$B$3*$B40/($W$19*(1 + $D40/$W$21) + $B40)</f>
        <v>3.13853716771928</v>
      </c>
      <c r="X40" s="0" t="n">
        <f aca="false">$B$3*(1-$D40/$X$22)^$X$23</f>
        <v>3.02333919805873</v>
      </c>
      <c r="Y40" s="0" t="n">
        <f aca="false">ABS(U40-$N40)</f>
        <v>1.29706495390201</v>
      </c>
      <c r="Z40" s="0" t="n">
        <f aca="false">ABS(V40-$N40)</f>
        <v>3.76891003160696</v>
      </c>
      <c r="AA40" s="0" t="n">
        <f aca="false">ABS(W40-$N40)</f>
        <v>0.630488685390999</v>
      </c>
      <c r="AB40" s="0" t="n">
        <f aca="false">ABS(X40-$N40)</f>
        <v>0.74568665505155</v>
      </c>
    </row>
    <row r="41" customFormat="false" ht="12.8" hidden="false" customHeight="false" outlineLevel="0" collapsed="false">
      <c r="A41" s="0" t="n">
        <v>0.75</v>
      </c>
      <c r="B41" s="0" t="n">
        <v>12.4491866240371</v>
      </c>
      <c r="C41" s="0" t="n">
        <v>1.33620083295185</v>
      </c>
      <c r="D41" s="0" t="n">
        <v>2.50802250742462</v>
      </c>
      <c r="F41" s="0" t="n">
        <f aca="false">A41</f>
        <v>0.75</v>
      </c>
      <c r="G41" s="0" t="n">
        <f aca="false">(D41-$D$26)/($B$26 - B41)</f>
        <v>0.485415418134586</v>
      </c>
      <c r="H41" s="0" t="n">
        <f aca="false">(C41-$C$26)/($B$26 - B41)</f>
        <v>0.250842887572638</v>
      </c>
      <c r="I41" s="0" t="n">
        <f aca="false">-(D41-D40)/(B41-B40)</f>
        <v>0.465576304515421</v>
      </c>
      <c r="J41" s="0" t="n">
        <f aca="false">-(C41-C40)/(B41-B40)</f>
        <v>0.520860348955677</v>
      </c>
      <c r="K41" s="0" t="n">
        <f aca="false">(D41 - $D$26)/(A41-$A$26)</f>
        <v>3.34403000989949</v>
      </c>
      <c r="L41" s="0" t="n">
        <f aca="false">(C41 - $C$26)/(A41-$A$26)</f>
        <v>1.72805830320819</v>
      </c>
      <c r="N41" s="0" t="n">
        <f aca="false">(C41-C40)/(A41-A40) / C41</f>
        <v>3.61693667829674</v>
      </c>
      <c r="P41" s="0" t="n">
        <f aca="false">F41</f>
        <v>0.75</v>
      </c>
      <c r="Q41" s="0" t="n">
        <f aca="false">$B$3*$B41/($Q$19 + $B41)</f>
        <v>3.56726846135273</v>
      </c>
      <c r="R41" s="0" t="n">
        <f aca="false">$B$3*$B41/($R$19 + $B41 + $B41^2/$R$20)</f>
        <v>1.36967899234312</v>
      </c>
      <c r="S41" s="0" t="n">
        <f aca="false">$B$3*$B41/($S$19*(1 + $D41/$S$21) + $B41)</f>
        <v>3.37098035581099</v>
      </c>
      <c r="T41" s="0" t="n">
        <f aca="false">$B$3*(1-$D41/$T$22)^$T$23</f>
        <v>2.92553744448733</v>
      </c>
      <c r="U41" s="0" t="n">
        <f aca="false">$B$3*$B41/($U$19 + $B41)</f>
        <v>2.4262448406344</v>
      </c>
      <c r="V41" s="0" t="n">
        <f aca="false">$B$3*$B41/($V$19 + $B41 + $B41^2/$V$20)</f>
        <v>0.000120137613846906</v>
      </c>
      <c r="W41" s="0" t="n">
        <f aca="false">$B$3*$B41/($W$19*(1 + $D41/$W$21) + $B41)</f>
        <v>2.98832521831854</v>
      </c>
      <c r="X41" s="0" t="n">
        <f aca="false">$B$3*(1-$D41/$X$22)^$X$23</f>
        <v>2.87006312964971</v>
      </c>
      <c r="Y41" s="0" t="n">
        <f aca="false">ABS(U41-$N41)</f>
        <v>1.19069183766234</v>
      </c>
      <c r="Z41" s="0" t="n">
        <f aca="false">ABS(V41-$N41)</f>
        <v>3.6168165406829</v>
      </c>
      <c r="AA41" s="0" t="n">
        <f aca="false">ABS(W41-$N41)</f>
        <v>0.628611459978204</v>
      </c>
      <c r="AB41" s="0" t="n">
        <f aca="false">ABS(X41-$N41)</f>
        <v>0.746873548647033</v>
      </c>
    </row>
    <row r="42" customFormat="false" ht="12.8" hidden="false" customHeight="false" outlineLevel="0" collapsed="false">
      <c r="A42" s="0" t="n">
        <v>0.8</v>
      </c>
      <c r="B42" s="0" t="n">
        <v>11.973753202249</v>
      </c>
      <c r="C42" s="0" t="n">
        <v>1.61364852821997</v>
      </c>
      <c r="D42" s="0" t="n">
        <v>2.73219788723183</v>
      </c>
      <c r="F42" s="0" t="n">
        <f aca="false">A42</f>
        <v>0.8</v>
      </c>
      <c r="G42" s="0" t="n">
        <f aca="false">(D42-$D$26)/($B$26 - B42)</f>
        <v>0.484244359494429</v>
      </c>
      <c r="H42" s="0" t="n">
        <f aca="false">(C42-$C$26)/($B$26 - B42)</f>
        <v>0.278879633757005</v>
      </c>
      <c r="I42" s="0" t="n">
        <f aca="false">-(D42-D41)/(B42-B41)</f>
        <v>0.4715179235067</v>
      </c>
      <c r="J42" s="0" t="n">
        <f aca="false">-(C42-C41)/(B42-B41)</f>
        <v>0.5835679246626</v>
      </c>
      <c r="K42" s="0" t="n">
        <f aca="false">(D42 - $D$26)/(A42-$A$26)</f>
        <v>3.41524735903979</v>
      </c>
      <c r="L42" s="0" t="n">
        <f aca="false">(C42 - $C$26)/(A42-$A$26)</f>
        <v>1.96686427834283</v>
      </c>
      <c r="M42" s="0" t="n">
        <f aca="false">(D42-D41)/(A42-A41) / C42</f>
        <v>2.77849080375018</v>
      </c>
      <c r="N42" s="0" t="n">
        <f aca="false">(C42-C41)/(A42-A41) / C42</f>
        <v>3.43876241221098</v>
      </c>
      <c r="O42" s="0" t="n">
        <f aca="false">-(B42-B41)/(A42-A41) / C42</f>
        <v>5.89265150958932</v>
      </c>
      <c r="P42" s="0" t="n">
        <f aca="false">F42</f>
        <v>0.8</v>
      </c>
      <c r="Q42" s="0" t="n">
        <f aca="false">$B$3*$B42/($Q$19 + $B42)</f>
        <v>3.52713776958372</v>
      </c>
      <c r="R42" s="0" t="n">
        <f aca="false">$B$3*$B42/($R$19 + $B42 + $B42^2/$R$20)</f>
        <v>1.40379144329429</v>
      </c>
      <c r="S42" s="0" t="n">
        <f aca="false">$B$3*$B42/($S$19*(1 + $D42/$S$21) + $B42)</f>
        <v>3.2470052219916</v>
      </c>
      <c r="T42" s="0" t="n">
        <f aca="false">$B$3*(1-$D42/$T$22)^$T$23</f>
        <v>2.77842241405003</v>
      </c>
      <c r="U42" s="0" t="n">
        <f aca="false">$B$3*$B42/($U$19 + $B42)</f>
        <v>2.37764842157138</v>
      </c>
      <c r="V42" s="0" t="n">
        <f aca="false">$B$3*$B42/($V$19 + $B42 + $B42^2/$V$20)</f>
        <v>0.000124907636661973</v>
      </c>
      <c r="W42" s="0" t="n">
        <f aca="false">$B$3*$B42/($W$19*(1 + $D42/$W$21) + $B42)</f>
        <v>2.83693183428168</v>
      </c>
      <c r="X42" s="0" t="n">
        <f aca="false">$B$3*(1-$D42/$X$22)^$X$23</f>
        <v>2.71657744912089</v>
      </c>
      <c r="Y42" s="0" t="n">
        <f aca="false">ABS(U42-$N42)</f>
        <v>1.06111399063959</v>
      </c>
      <c r="Z42" s="0" t="n">
        <f aca="false">ABS(V42-$N42)</f>
        <v>3.43863750457431</v>
      </c>
      <c r="AA42" s="0" t="n">
        <f aca="false">ABS(W42-$N42)</f>
        <v>0.601830577929293</v>
      </c>
      <c r="AB42" s="0" t="n">
        <f aca="false">ABS(X42-$N42)</f>
        <v>0.722184963090083</v>
      </c>
    </row>
    <row r="43" customFormat="false" ht="12.8" hidden="false" customHeight="false" outlineLevel="0" collapsed="false">
      <c r="A43" s="0" t="n">
        <v>0.85</v>
      </c>
      <c r="B43" s="0" t="n">
        <v>11.4888503362332</v>
      </c>
      <c r="C43" s="0" t="n">
        <v>1.92492780494764</v>
      </c>
      <c r="D43" s="0" t="n">
        <v>2.96477314763327</v>
      </c>
      <c r="F43" s="0" t="n">
        <f aca="false">A43</f>
        <v>0.85</v>
      </c>
      <c r="G43" s="0" t="n">
        <f aca="false">(D43-$D$26)/($B$26 - B43)</f>
        <v>0.483879387391373</v>
      </c>
      <c r="H43" s="0" t="n">
        <f aca="false">(C43-$C$26)/($B$26 - B43)</f>
        <v>0.307612638804373</v>
      </c>
      <c r="I43" s="0" t="n">
        <f aca="false">-(D43-D42)/(B43-B42)</f>
        <v>0.479632678421542</v>
      </c>
      <c r="J43" s="0" t="n">
        <f aca="false">-(C43-C42)/(B43-B42)</f>
        <v>0.641941507348252</v>
      </c>
      <c r="K43" s="0" t="n">
        <f aca="false">(D43 - $D$26)/(A43-$A$26)</f>
        <v>3.48796840898032</v>
      </c>
      <c r="L43" s="0" t="n">
        <f aca="false">(C43 - $C$26)/(A43-$A$26)</f>
        <v>2.21737729341404</v>
      </c>
      <c r="M43" s="0" t="n">
        <f aca="false">(D43-D42)/(A43-A42) / C43</f>
        <v>2.41645696844996</v>
      </c>
      <c r="N43" s="0" t="n">
        <f aca="false">(C43-C42)/(A43-A42) / C43</f>
        <v>3.23419170243777</v>
      </c>
      <c r="O43" s="0" t="n">
        <f aca="false">-(B43-B42)/(A43-A42) / C43</f>
        <v>5.03814080475595</v>
      </c>
      <c r="P43" s="0" t="n">
        <f aca="false">F43</f>
        <v>0.85</v>
      </c>
      <c r="Q43" s="0" t="n">
        <f aca="false">$B$3*$B43/($Q$19 + $B43)</f>
        <v>3.48382394829165</v>
      </c>
      <c r="R43" s="0" t="n">
        <f aca="false">$B$3*$B43/($R$19 + $B43 + $B43^2/$R$20)</f>
        <v>1.44015360084579</v>
      </c>
      <c r="S43" s="0" t="n">
        <f aca="false">$B$3*$B43/($S$19*(1 + $D43/$S$21) + $B43)</f>
        <v>3.11885191911455</v>
      </c>
      <c r="T43" s="0" t="n">
        <f aca="false">$B$3*(1-$D43/$T$22)^$T$23</f>
        <v>2.63173227660578</v>
      </c>
      <c r="U43" s="0" t="n">
        <f aca="false">$B$3*$B43/($U$19 + $B43)</f>
        <v>2.32615662496512</v>
      </c>
      <c r="V43" s="0" t="n">
        <f aca="false">$B$3*$B43/($V$19 + $B43 + $B43^2/$V$20)</f>
        <v>0.000130179305955565</v>
      </c>
      <c r="W43" s="0" t="n">
        <f aca="false">$B$3*$B43/($W$19*(1 + $D43/$W$21) + $B43)</f>
        <v>2.68486361817023</v>
      </c>
      <c r="X43" s="0" t="n">
        <f aca="false">$B$3*(1-$D43/$X$22)^$X$23</f>
        <v>2.56324995996572</v>
      </c>
      <c r="Y43" s="0" t="n">
        <f aca="false">ABS(U43-$N43)</f>
        <v>0.90803507747265</v>
      </c>
      <c r="Z43" s="0" t="n">
        <f aca="false">ABS(V43-$N43)</f>
        <v>3.23406152313181</v>
      </c>
      <c r="AA43" s="0" t="n">
        <f aca="false">ABS(W43-$N43)</f>
        <v>0.549328084267537</v>
      </c>
      <c r="AB43" s="0" t="n">
        <f aca="false">ABS(X43-$N43)</f>
        <v>0.670941742472047</v>
      </c>
    </row>
    <row r="44" customFormat="false" ht="12.8" hidden="false" customHeight="false" outlineLevel="0" collapsed="false">
      <c r="A44" s="0" t="n">
        <v>0.9</v>
      </c>
      <c r="B44" s="0" t="n">
        <v>10.9966799462496</v>
      </c>
      <c r="C44" s="0" t="n">
        <v>2.26524401278887</v>
      </c>
      <c r="D44" s="0" t="n">
        <v>3.20596660772502</v>
      </c>
      <c r="F44" s="0" t="n">
        <f aca="false">A44</f>
        <v>0.9</v>
      </c>
      <c r="G44" s="0" t="n">
        <f aca="false">(D44-$D$26)/($B$26 - B44)</f>
        <v>0.484339008640999</v>
      </c>
      <c r="H44" s="0" t="n">
        <f aca="false">(C44-$C$26)/($B$26 - B44)</f>
        <v>0.336153341147543</v>
      </c>
      <c r="I44" s="0" t="n">
        <f aca="false">-(D44-D43)/(B44-B43)</f>
        <v>0.490060891513174</v>
      </c>
      <c r="J44" s="0" t="n">
        <f aca="false">-(C44-C43)/(B44-B43)</f>
        <v>0.69146014219297</v>
      </c>
      <c r="K44" s="0" t="n">
        <f aca="false">(D44 - $D$26)/(A44-$A$26)</f>
        <v>3.56218511969447</v>
      </c>
      <c r="L44" s="0" t="n">
        <f aca="false">(C44 - $C$26)/(A44-$A$26)</f>
        <v>2.47231878582573</v>
      </c>
      <c r="M44" s="0" t="n">
        <f aca="false">(D44-D43)/(A44-A43) / C44</f>
        <v>2.12951416032927</v>
      </c>
      <c r="N44" s="0" t="n">
        <f aca="false">(C44-C43)/(A44-A43) / C44</f>
        <v>3.00467592824357</v>
      </c>
      <c r="O44" s="0" t="n">
        <f aca="false">-(B44-B43)/(A44-A43) / C44</f>
        <v>4.34540726919447</v>
      </c>
      <c r="P44" s="0" t="n">
        <f aca="false">F44</f>
        <v>0.9</v>
      </c>
      <c r="Q44" s="0" t="n">
        <f aca="false">$B$3*$B44/($Q$19 + $B44)</f>
        <v>3.43717570870941</v>
      </c>
      <c r="R44" s="0" t="n">
        <f aca="false">$B$3*$B44/($R$19 + $B44 + $B44^2/$R$20)</f>
        <v>1.47876097115989</v>
      </c>
      <c r="S44" s="0" t="n">
        <f aca="false">$B$3*$B44/($S$19*(1 + $D44/$S$21) + $B44)</f>
        <v>2.9868300913425</v>
      </c>
      <c r="T44" s="0" t="n">
        <f aca="false">$B$3*(1-$D44/$T$22)^$T$23</f>
        <v>2.4858222512625</v>
      </c>
      <c r="U44" s="0" t="n">
        <f aca="false">$B$3*$B44/($U$19 + $B44)</f>
        <v>2.27178319385847</v>
      </c>
      <c r="V44" s="0" t="n">
        <f aca="false">$B$3*$B44/($V$19 + $B44 + $B44^2/$V$20)</f>
        <v>0.000136005375106581</v>
      </c>
      <c r="W44" s="0" t="n">
        <f aca="false">$B$3*$B44/($W$19*(1 + $D44/$W$21) + $B44)</f>
        <v>2.53270388002408</v>
      </c>
      <c r="X44" s="0" t="n">
        <f aca="false">$B$3*(1-$D44/$X$22)^$X$23</f>
        <v>2.41047364519074</v>
      </c>
      <c r="Y44" s="0" t="n">
        <f aca="false">ABS(U44-$N44)</f>
        <v>0.732892734385102</v>
      </c>
      <c r="Z44" s="0" t="n">
        <f aca="false">ABS(V44-$N44)</f>
        <v>3.00453992286847</v>
      </c>
      <c r="AA44" s="0" t="n">
        <f aca="false">ABS(W44-$N44)</f>
        <v>0.47197204821949</v>
      </c>
      <c r="AB44" s="0" t="n">
        <f aca="false">ABS(X44-$N44)</f>
        <v>0.594202283052834</v>
      </c>
    </row>
    <row r="45" customFormat="false" ht="12.8" hidden="false" customHeight="false" outlineLevel="0" collapsed="false">
      <c r="A45" s="0" t="n">
        <v>0.95</v>
      </c>
      <c r="B45" s="0" t="n">
        <v>10.4995837495788</v>
      </c>
      <c r="C45" s="0" t="n">
        <v>2.62694099468521</v>
      </c>
      <c r="D45" s="0" t="n">
        <v>3.45598902244063</v>
      </c>
      <c r="F45" s="0" t="n">
        <f aca="false">A45</f>
        <v>0.95</v>
      </c>
      <c r="G45" s="0" t="n">
        <f aca="false">(D45-$D$26)/($B$26 - B45)</f>
        <v>0.485640142713808</v>
      </c>
      <c r="H45" s="0" t="n">
        <f aca="false">(C45-$C$26)/($B$26 - B45)</f>
        <v>0.363498289182737</v>
      </c>
      <c r="I45" s="0" t="n">
        <f aca="false">-(D45-D44)/(B45-B44)</f>
        <v>0.502965857292983</v>
      </c>
      <c r="J45" s="0" t="n">
        <f aca="false">-(C45-C44)/(B45-B44)</f>
        <v>0.727619692765167</v>
      </c>
      <c r="K45" s="0" t="n">
        <f aca="false">(D45 - $D$26)/(A45-$A$26)</f>
        <v>3.63788318151645</v>
      </c>
      <c r="L45" s="0" t="n">
        <f aca="false">(C45 - $C$26)/(A45-$A$26)</f>
        <v>2.72293040962053</v>
      </c>
      <c r="M45" s="0" t="n">
        <f aca="false">(D45-D44)/(A45-A44) / C45</f>
        <v>1.90352516650699</v>
      </c>
      <c r="N45" s="0" t="n">
        <f aca="false">(C45-C44)/(A45-A44) / C45</f>
        <v>2.75375033263495</v>
      </c>
      <c r="O45" s="0" t="n">
        <f aca="false">-(B45-B44)/(A45-A44) / C45</f>
        <v>3.78460115911638</v>
      </c>
      <c r="P45" s="0" t="n">
        <f aca="false">F45</f>
        <v>0.95</v>
      </c>
      <c r="Q45" s="0" t="n">
        <f aca="false">$B$3*$B45/($Q$19 + $B45)</f>
        <v>3.3870534587305</v>
      </c>
      <c r="R45" s="0" t="n">
        <f aca="false">$B$3*$B45/($R$19 + $B45 + $B45^2/$R$20)</f>
        <v>1.51957186141415</v>
      </c>
      <c r="S45" s="0" t="n">
        <f aca="false">$B$3*$B45/($S$19*(1 + $D45/$S$21) + $B45)</f>
        <v>2.85135608450611</v>
      </c>
      <c r="T45" s="0" t="n">
        <f aca="false">$B$3*(1-$D45/$T$22)^$T$23</f>
        <v>2.34106385670561</v>
      </c>
      <c r="U45" s="0" t="n">
        <f aca="false">$B$3*$B45/($U$19 + $B45)</f>
        <v>2.21457379421265</v>
      </c>
      <c r="V45" s="0" t="n">
        <f aca="false">$B$3*$B45/($V$19 + $B45 + $B45^2/$V$20)</f>
        <v>0.00014244414426294</v>
      </c>
      <c r="W45" s="0" t="n">
        <f aca="false">$B$3*$B45/($W$19*(1 + $D45/$W$21) + $B45)</f>
        <v>2.38110447947866</v>
      </c>
      <c r="X45" s="0" t="n">
        <f aca="false">$B$3*(1-$D45/$X$22)^$X$23</f>
        <v>2.25866585724772</v>
      </c>
      <c r="Y45" s="0" t="n">
        <f aca="false">ABS(U45-$N45)</f>
        <v>0.5391765384223</v>
      </c>
      <c r="Z45" s="0" t="n">
        <f aca="false">ABS(V45-$N45)</f>
        <v>2.75360788849069</v>
      </c>
      <c r="AA45" s="0" t="n">
        <f aca="false">ABS(W45-$N45)</f>
        <v>0.372645853156298</v>
      </c>
      <c r="AB45" s="0" t="n">
        <f aca="false">ABS(X45-$N45)</f>
        <v>0.495084475387233</v>
      </c>
    </row>
    <row r="46" customFormat="false" ht="12.8" hidden="false" customHeight="false" outlineLevel="0" collapsed="false">
      <c r="A46" s="0" t="n">
        <v>1</v>
      </c>
      <c r="B46" s="0" t="n">
        <v>10</v>
      </c>
      <c r="C46" s="0" t="n">
        <v>3</v>
      </c>
      <c r="D46" s="0" t="n">
        <v>3.7150410762804</v>
      </c>
      <c r="F46" s="0" t="n">
        <f aca="false">A46</f>
        <v>1</v>
      </c>
      <c r="G46" s="0" t="n">
        <f aca="false">(D46-$D$26)/($B$26 - B46)</f>
        <v>0.487798002023561</v>
      </c>
      <c r="H46" s="0" t="n">
        <f aca="false">(C46-$C$26)/($B$26 - B46)</f>
        <v>0.388637815995298</v>
      </c>
      <c r="I46" s="0" t="n">
        <f aca="false">-(D46-D45)/(B46-B45)</f>
        <v>0.518535789160831</v>
      </c>
      <c r="J46" s="0" t="n">
        <f aca="false">-(C46-C45)/(B46-B45)</f>
        <v>0.746739672035603</v>
      </c>
      <c r="K46" s="0" t="n">
        <f aca="false">(D46 - $D$26)/(A46-$A$26)</f>
        <v>3.7150410762804</v>
      </c>
      <c r="L46" s="0" t="n">
        <f aca="false">(C46 - $C$26)/(A46-$A$26)</f>
        <v>2.95984289445429</v>
      </c>
      <c r="M46" s="0" t="n">
        <f aca="false">(D46-D45)/(A46-A45) / C46</f>
        <v>1.72701369226514</v>
      </c>
      <c r="N46" s="0" t="n">
        <f aca="false">(C46-C45)/(A46-A45) / C46</f>
        <v>2.48706003543194</v>
      </c>
      <c r="O46" s="0" t="n">
        <f aca="false">-(B46-B45)/(A46-A45) / C46</f>
        <v>3.33055833052534</v>
      </c>
      <c r="P46" s="0" t="n">
        <f aca="false">F46</f>
        <v>1</v>
      </c>
      <c r="Q46" s="0" t="n">
        <f aca="false">$B$3*$B46/($Q$19 + $B46)</f>
        <v>3.33333333333333</v>
      </c>
      <c r="R46" s="0" t="n">
        <f aca="false">$B$3*$B46/($R$19 + $B46 + $B46^2/$R$20)</f>
        <v>1.5625</v>
      </c>
      <c r="S46" s="0" t="n">
        <f aca="false">$B$3*$B46/($S$19*(1 + $D46/$S$21) + $B46)</f>
        <v>2.71295589385382</v>
      </c>
      <c r="T46" s="0" t="n">
        <f aca="false">$B$3*(1-$D46/$T$22)^$T$23</f>
        <v>2.19784312946581</v>
      </c>
      <c r="U46" s="0" t="n">
        <f aca="false">$B$3*$B46/($U$19 + $B46)</f>
        <v>2.15460872083822</v>
      </c>
      <c r="V46" s="0" t="n">
        <f aca="false">$B$3*$B46/($V$19 + $B46 + $B46^2/$V$20)</f>
        <v>0.00014956004333391</v>
      </c>
      <c r="W46" s="0" t="n">
        <f aca="false">$B$3*$B46/($W$19*(1 + $D46/$W$21) + $B46)</f>
        <v>2.23077331720809</v>
      </c>
      <c r="X46" s="0" t="n">
        <f aca="false">$B$3*(1-$D46/$X$22)^$X$23</f>
        <v>2.10826705540821</v>
      </c>
      <c r="Y46" s="0" t="n">
        <f aca="false">ABS(U46-$N46)</f>
        <v>0.332451314593712</v>
      </c>
      <c r="Z46" s="0" t="n">
        <f aca="false">ABS(V46-$N46)</f>
        <v>2.4869104753886</v>
      </c>
      <c r="AA46" s="0" t="n">
        <f aca="false">ABS(W46-$N46)</f>
        <v>0.256286718223848</v>
      </c>
      <c r="AB46" s="0" t="n">
        <f aca="false">ABS(X46-$N46)</f>
        <v>0.378792980023727</v>
      </c>
    </row>
    <row r="47" customFormat="false" ht="12.8" hidden="false" customHeight="false" outlineLevel="0" collapsed="false">
      <c r="A47" s="0" t="n">
        <v>1.05</v>
      </c>
      <c r="B47" s="0" t="n">
        <v>9.5004162504212</v>
      </c>
      <c r="C47" s="0" t="n">
        <v>3.37305900531479</v>
      </c>
      <c r="D47" s="0" t="n">
        <v>3.98331045709979</v>
      </c>
      <c r="F47" s="0" t="n">
        <f aca="false">A47</f>
        <v>1.05</v>
      </c>
      <c r="G47" s="0" t="n">
        <f aca="false">(D47-$D$26)/($B$26 - B47)</f>
        <v>0.490825954620018</v>
      </c>
      <c r="H47" s="0" t="n">
        <f aca="false">(C47-$C$26)/($B$26 - B47)</f>
        <v>0.410682213758476</v>
      </c>
      <c r="I47" s="0" t="n">
        <f aca="false">-(D47-D46)/(B47-B46)</f>
        <v>0.536985802771944</v>
      </c>
      <c r="J47" s="0" t="n">
        <f aca="false">-(C47-C46)/(B47-B46)</f>
        <v>0.746739672035603</v>
      </c>
      <c r="K47" s="0" t="n">
        <f aca="false">(D47 - $D$26)/(A47-$A$26)</f>
        <v>3.7936290067617</v>
      </c>
      <c r="L47" s="0" t="n">
        <f aca="false">(C47 - $C$26)/(A47-$A$26)</f>
        <v>3.17419228549436</v>
      </c>
      <c r="M47" s="0" t="n">
        <f aca="false">(D47-D46)/(A47-A46) / C47</f>
        <v>1.59065928225204</v>
      </c>
      <c r="N47" s="0" t="n">
        <f aca="false">(C47-C46)/(A47-A46) / C47</f>
        <v>2.21199216928596</v>
      </c>
      <c r="O47" s="0" t="n">
        <f aca="false">-(B47-B46)/(A47-A46) / C47</f>
        <v>2.96219988320172</v>
      </c>
      <c r="P47" s="0" t="n">
        <f aca="false">F47</f>
        <v>1.05</v>
      </c>
      <c r="Q47" s="0" t="n">
        <f aca="false">$B$3*$B47/($Q$19 + $B47)</f>
        <v>3.27591156224403</v>
      </c>
      <c r="R47" s="0" t="n">
        <f aca="false">$B$3*$B47/($R$19 + $B47 + $B47^2/$R$20)</f>
        <v>1.60740675446563</v>
      </c>
      <c r="S47" s="0" t="n">
        <f aca="false">$B$3*$B47/($S$19*(1 + $D47/$S$21) + $B47)</f>
        <v>2.57226326175975</v>
      </c>
      <c r="T47" s="0" t="n">
        <f aca="false">$B$3*(1-$D47/$T$22)^$T$23</f>
        <v>2.0565584252252</v>
      </c>
      <c r="U47" s="0" t="n">
        <f aca="false">$B$3*$B47/($U$19 + $B47)</f>
        <v>2.0920049673652</v>
      </c>
      <c r="V47" s="0" t="n">
        <f aca="false">$B$3*$B47/($V$19 + $B47 + $B47^2/$V$20)</f>
        <v>0.000157424276191678</v>
      </c>
      <c r="W47" s="0" t="n">
        <f aca="false">$B$3*$B47/($W$19*(1 + $D47/$W$21) + $B47)</f>
        <v>2.08245771594642</v>
      </c>
      <c r="X47" s="0" t="n">
        <f aca="false">$B$3*(1-$D47/$X$22)^$X$23</f>
        <v>1.95973902475706</v>
      </c>
      <c r="Y47" s="0" t="n">
        <f aca="false">ABS(U47-$N47)</f>
        <v>0.11998720192076</v>
      </c>
      <c r="Z47" s="0" t="n">
        <f aca="false">ABS(V47-$N47)</f>
        <v>2.21183474500976</v>
      </c>
      <c r="AA47" s="0" t="n">
        <f aca="false">ABS(W47-$N47)</f>
        <v>0.129534453339538</v>
      </c>
      <c r="AB47" s="0" t="n">
        <f aca="false">ABS(X47-$N47)</f>
        <v>0.252253144528892</v>
      </c>
    </row>
    <row r="48" customFormat="false" ht="12.8" hidden="false" customHeight="false" outlineLevel="0" collapsed="false">
      <c r="A48" s="0" t="n">
        <v>1.1</v>
      </c>
      <c r="B48" s="0" t="n">
        <v>9.00332005375044</v>
      </c>
      <c r="C48" s="0" t="n">
        <v>3.73475598721113</v>
      </c>
      <c r="D48" s="0" t="n">
        <v>4.26096844221628</v>
      </c>
      <c r="F48" s="0" t="n">
        <f aca="false">A48</f>
        <v>1.1</v>
      </c>
      <c r="G48" s="0" t="n">
        <f aca="false">(D48-$D$26)/($B$26 - B48)</f>
        <v>0.494735364760111</v>
      </c>
      <c r="H48" s="0" t="n">
        <f aca="false">(C48-$C$26)/($B$26 - B48)</f>
        <v>0.428974950213973</v>
      </c>
      <c r="I48" s="0" t="n">
        <f aca="false">-(D48-D47)/(B48-B47)</f>
        <v>0.558559866231263</v>
      </c>
      <c r="J48" s="0" t="n">
        <f aca="false">-(C48-C47)/(B48-B47)</f>
        <v>0.727619692765224</v>
      </c>
      <c r="K48" s="0" t="n">
        <f aca="false">(D48 - $D$26)/(A48-$A$26)</f>
        <v>3.87360767474207</v>
      </c>
      <c r="L48" s="0" t="n">
        <f aca="false">(C48 - $C$26)/(A48-$A$26)</f>
        <v>3.35872625605947</v>
      </c>
      <c r="M48" s="0" t="n">
        <f aca="false">(D48-D47)/(A48-A47) / C48</f>
        <v>1.48688688667891</v>
      </c>
      <c r="N48" s="0" t="n">
        <f aca="false">(C48-C47)/(A48-A47) / C48</f>
        <v>1.93692430313998</v>
      </c>
      <c r="O48" s="0" t="n">
        <f aca="false">-(B48-B47)/(A48-A47) / C48</f>
        <v>2.66200093592706</v>
      </c>
      <c r="P48" s="0" t="n">
        <f aca="false">F48</f>
        <v>1.1</v>
      </c>
      <c r="Q48" s="0" t="n">
        <f aca="false">$B$3*$B48/($Q$19 + $B48)</f>
        <v>3.21470909012721</v>
      </c>
      <c r="R48" s="0" t="n">
        <f aca="false">$B$3*$B48/($R$19 + $B48 + $B48^2/$R$20)</f>
        <v>1.65409319492529</v>
      </c>
      <c r="S48" s="0" t="n">
        <f aca="false">$B$3*$B48/($S$19*(1 + $D48/$S$21) + $B48)</f>
        <v>2.43001219464692</v>
      </c>
      <c r="T48" s="0" t="n">
        <f aca="false">$B$3*(1-$D48/$T$22)^$T$23</f>
        <v>1.91761777360075</v>
      </c>
      <c r="U48" s="0" t="n">
        <f aca="false">$B$3*$B48/($U$19 + $B48)</f>
        <v>2.02691748449063</v>
      </c>
      <c r="V48" s="0" t="n">
        <f aca="false">$B$3*$B48/($V$19 + $B48 + $B48^2/$V$20)</f>
        <v>0.000166115532488229</v>
      </c>
      <c r="W48" s="0" t="n">
        <f aca="false">$B$3*$B48/($W$19*(1 + $D48/$W$21) + $B48)</f>
        <v>1.93692432880599</v>
      </c>
      <c r="X48" s="0" t="n">
        <f aca="false">$B$3*(1-$D48/$X$22)^$X$23</f>
        <v>1.81356250771616</v>
      </c>
      <c r="Y48" s="0" t="n">
        <f aca="false">ABS(U48-$N48)</f>
        <v>0.0899931813506441</v>
      </c>
      <c r="Z48" s="0" t="n">
        <f aca="false">ABS(V48-$N48)</f>
        <v>1.93675818760749</v>
      </c>
      <c r="AA48" s="0" t="n">
        <f aca="false">ABS(W48-$N48)</f>
        <v>2.56660079855919E-008</v>
      </c>
      <c r="AB48" s="0" t="n">
        <f aca="false">ABS(X48-$N48)</f>
        <v>0.123361795423818</v>
      </c>
    </row>
    <row r="49" customFormat="false" ht="12.8" hidden="false" customHeight="false" outlineLevel="0" collapsed="false">
      <c r="A49" s="0" t="n">
        <v>1.15</v>
      </c>
      <c r="B49" s="0" t="n">
        <v>8.51114966376682</v>
      </c>
      <c r="C49" s="0" t="n">
        <v>4.07507219505236</v>
      </c>
      <c r="D49" s="0" t="n">
        <v>4.54816591765849</v>
      </c>
      <c r="F49" s="0" t="n">
        <f aca="false">A49</f>
        <v>1.15</v>
      </c>
      <c r="G49" s="0" t="n">
        <f aca="false">(D49-$D$26)/($B$26 - B49)</f>
        <v>0.499535406159161</v>
      </c>
      <c r="H49" s="0" t="n">
        <f aca="false">(C49-$C$26)/($B$26 - B49)</f>
        <v>0.44316390047004</v>
      </c>
      <c r="I49" s="0" t="n">
        <f aca="false">-(D49-D48)/(B49-B48)</f>
        <v>0.583532616522845</v>
      </c>
      <c r="J49" s="0" t="n">
        <f aca="false">-(C49-C48)/(B49-B48)</f>
        <v>0.691460142192944</v>
      </c>
      <c r="K49" s="0" t="n">
        <f aca="false">(D49 - $D$26)/(A49-$A$26)</f>
        <v>3.95492688492043</v>
      </c>
      <c r="L49" s="0" t="n">
        <f aca="false">(C49 - $C$26)/(A49-$A$26)</f>
        <v>3.50862181696231</v>
      </c>
      <c r="M49" s="0" t="n">
        <f aca="false">(D49-D48)/(A49-A48) / C49</f>
        <v>1.4095331895759</v>
      </c>
      <c r="N49" s="0" t="n">
        <f aca="false">(C49-C48)/(A49-A48) / C49</f>
        <v>1.67023400593696</v>
      </c>
      <c r="O49" s="0" t="n">
        <f aca="false">-(B49-B48)/(A49-A48) / C49</f>
        <v>2.41551740153794</v>
      </c>
      <c r="P49" s="0" t="n">
        <f aca="false">F49</f>
        <v>1.15</v>
      </c>
      <c r="Q49" s="0" t="n">
        <f aca="false">$B$3*$B49/($Q$19 + $B49)</f>
        <v>3.14967633235215</v>
      </c>
      <c r="R49" s="0" t="n">
        <f aca="false">$B$3*$B49/($R$19 + $B49 + $B49^2/$R$20)</f>
        <v>1.70229234671841</v>
      </c>
      <c r="S49" s="0" t="n">
        <f aca="false">$B$3*$B49/($S$19*(1 + $D49/$S$21) + $B49)</f>
        <v>2.28702354592853</v>
      </c>
      <c r="T49" s="0" t="n">
        <f aca="false">$B$3*(1-$D49/$T$22)^$T$23</f>
        <v>1.78143576146497</v>
      </c>
      <c r="U49" s="0" t="n">
        <f aca="false">$B$3*$B49/($U$19 + $B49)</f>
        <v>1.95953946701265</v>
      </c>
      <c r="V49" s="0" t="n">
        <f aca="false">$B$3*$B49/($V$19 + $B49 + $B49^2/$V$20)</f>
        <v>0.000175720774157513</v>
      </c>
      <c r="W49" s="0" t="n">
        <f aca="false">$B$3*$B49/($W$19*(1 + $D49/$W$21) + $B49)</f>
        <v>1.79493659517822</v>
      </c>
      <c r="X49" s="0" t="n">
        <f aca="false">$B$3*(1-$D49/$X$22)^$X$23</f>
        <v>1.6702341770343</v>
      </c>
      <c r="Y49" s="0" t="n">
        <f aca="false">ABS(U49-$N49)</f>
        <v>0.289305461075688</v>
      </c>
      <c r="Z49" s="0" t="n">
        <f aca="false">ABS(V49-$N49)</f>
        <v>1.6700582851628</v>
      </c>
      <c r="AA49" s="0" t="n">
        <f aca="false">ABS(W49-$N49)</f>
        <v>0.124702589241266</v>
      </c>
      <c r="AB49" s="0" t="n">
        <f aca="false">ABS(X49-$N49)</f>
        <v>1.71097343404369E-007</v>
      </c>
    </row>
    <row r="50" customFormat="false" ht="12.8" hidden="false" customHeight="false" outlineLevel="0" collapsed="false">
      <c r="A50" s="0" t="n">
        <v>1.2</v>
      </c>
      <c r="B50" s="0" t="n">
        <v>8.02624679775096</v>
      </c>
      <c r="C50" s="0" t="n">
        <v>4.38635147178003</v>
      </c>
      <c r="D50" s="0" t="n">
        <v>4.84502873800159</v>
      </c>
      <c r="F50" s="0" t="n">
        <f aca="false">A50</f>
        <v>1.2</v>
      </c>
      <c r="G50" s="0" t="n">
        <f aca="false">(D50-$D$26)/($B$26 - B50)</f>
        <v>0.50523284195636</v>
      </c>
      <c r="H50" s="0" t="n">
        <f aca="false">(C50-$C$26)/($B$26 - B50)</f>
        <v>0.453215089133403</v>
      </c>
      <c r="I50" s="0" t="n">
        <f aca="false">-(D50-D49)/(B50-B49)</f>
        <v>0.612210900674261</v>
      </c>
      <c r="J50" s="0" t="n">
        <f aca="false">-(C50-C49)/(B50-B49)</f>
        <v>0.641941507348172</v>
      </c>
      <c r="K50" s="0" t="n">
        <f aca="false">(D50 - $D$26)/(A50-$A$26)</f>
        <v>4.03752394833466</v>
      </c>
      <c r="L50" s="0" t="n">
        <f aca="false">(C50 - $C$26)/(A50-$A$26)</f>
        <v>3.6218286385286</v>
      </c>
      <c r="M50" s="0" t="n">
        <f aca="false">(D50-D49)/(A50-A49) / C50</f>
        <v>1.35357516265166</v>
      </c>
      <c r="N50" s="0" t="n">
        <f aca="false">(C50-C49)/(A50-A49) / C50</f>
        <v>1.41930841032832</v>
      </c>
      <c r="O50" s="0" t="n">
        <f aca="false">-(B50-B49)/(A50-A49) / C50</f>
        <v>2.21096220462735</v>
      </c>
      <c r="P50" s="0" t="n">
        <f aca="false">F50</f>
        <v>1.2</v>
      </c>
      <c r="Q50" s="0" t="n">
        <f aca="false">$B$3*$B50/($Q$19 + $B50)</f>
        <v>3.08079791607231</v>
      </c>
      <c r="R50" s="0" t="n">
        <f aca="false">$B$3*$B50/($R$19 + $B50 + $B50^2/$R$20)</f>
        <v>1.75166208162732</v>
      </c>
      <c r="S50" s="0" t="n">
        <f aca="false">$B$3*$B50/($S$19*(1 + $D50/$S$21) + $B50)</f>
        <v>2.14418580729267</v>
      </c>
      <c r="T50" s="0" t="n">
        <f aca="false">$B$3*(1-$D50/$T$22)^$T$23</f>
        <v>1.64842992644556</v>
      </c>
      <c r="U50" s="0" t="n">
        <f aca="false">$B$3*$B50/($U$19 + $B50)</f>
        <v>1.89010154056178</v>
      </c>
      <c r="V50" s="0" t="n">
        <f aca="false">$B$3*$B50/($V$19 + $B50 + $B50^2/$V$20)</f>
        <v>0.000186336104403473</v>
      </c>
      <c r="W50" s="0" t="n">
        <f aca="false">$B$3*$B50/($W$19*(1 + $D50/$W$21) + $B50)</f>
        <v>1.65723107564704</v>
      </c>
      <c r="X50" s="0" t="n">
        <f aca="false">$B$3*(1-$D50/$X$22)^$X$23</f>
        <v>1.53026287905526</v>
      </c>
      <c r="Y50" s="0" t="n">
        <f aca="false">ABS(U50-$N50)</f>
        <v>0.470793130233466</v>
      </c>
      <c r="Z50" s="0" t="n">
        <f aca="false">ABS(V50-$N50)</f>
        <v>1.41912207422392</v>
      </c>
      <c r="AA50" s="0" t="n">
        <f aca="false">ABS(W50-$N50)</f>
        <v>0.237922665318717</v>
      </c>
      <c r="AB50" s="0" t="n">
        <f aca="false">ABS(X50-$N50)</f>
        <v>0.110954468726937</v>
      </c>
    </row>
    <row r="51" customFormat="false" ht="12.8" hidden="false" customHeight="false" outlineLevel="0" collapsed="false">
      <c r="A51" s="0" t="n">
        <v>1.25</v>
      </c>
      <c r="B51" s="0" t="n">
        <v>7.55081337596291</v>
      </c>
      <c r="C51" s="0" t="n">
        <v>4.66379916704815</v>
      </c>
      <c r="D51" s="0" t="n">
        <v>5.15165231864012</v>
      </c>
      <c r="F51" s="0" t="n">
        <f aca="false">A51</f>
        <v>1.25</v>
      </c>
      <c r="G51" s="0" t="n">
        <f aca="false">(D51-$D$26)/($B$26 - B51)</f>
        <v>0.511831764550885</v>
      </c>
      <c r="H51" s="0" t="n">
        <f aca="false">(C51-$C$26)/($B$26 - B51)</f>
        <v>0.459372397168134</v>
      </c>
      <c r="I51" s="0" t="n">
        <f aca="false">-(D51-D50)/(B51-B50)</f>
        <v>0.644934845946156</v>
      </c>
      <c r="J51" s="0" t="n">
        <f aca="false">-(C51-C50)/(B51-B50)</f>
        <v>0.583567924662662</v>
      </c>
      <c r="K51" s="0" t="n">
        <f aca="false">(D51 - $D$26)/(A51-$A$26)</f>
        <v>4.1213218549121</v>
      </c>
      <c r="L51" s="0" t="n">
        <f aca="false">(C51 - $C$26)/(A51-$A$26)</f>
        <v>3.69891364920195</v>
      </c>
      <c r="M51" s="0" t="n">
        <f aca="false">(D51-D50)/(A51-A50) / C51</f>
        <v>1.31490902440639</v>
      </c>
      <c r="N51" s="0" t="n">
        <f aca="false">(C51-C50)/(A51-A50) / C51</f>
        <v>1.18979263613414</v>
      </c>
      <c r="O51" s="0" t="n">
        <f aca="false">-(B51-B50)/(A51-A50) / C51</f>
        <v>2.03882459239327</v>
      </c>
      <c r="P51" s="0" t="n">
        <f aca="false">F51</f>
        <v>1.25</v>
      </c>
      <c r="Q51" s="0" t="n">
        <f aca="false">$B$3*$B51/($Q$19 + $B51)</f>
        <v>3.00809722436957</v>
      </c>
      <c r="R51" s="0" t="n">
        <f aca="false">$B$3*$B51/($R$19 + $B51 + $B51^2/$R$20)</f>
        <v>1.80177920504756</v>
      </c>
      <c r="S51" s="0" t="n">
        <f aca="false">$B$3*$B51/($S$19*(1 + $D51/$S$21) + $B51)</f>
        <v>2.00243081396309</v>
      </c>
      <c r="T51" s="0" t="n">
        <f aca="false">$B$3*(1-$D51/$T$22)^$T$23</f>
        <v>1.51901665113036</v>
      </c>
      <c r="U51" s="0" t="n">
        <f aca="false">$B$3*$B51/($U$19 + $B51)</f>
        <v>1.81886976334368</v>
      </c>
      <c r="V51" s="0" t="n">
        <f aca="false">$B$3*$B51/($V$19 + $B51 + $B51^2/$V$20)</f>
        <v>0.000198067727777631</v>
      </c>
      <c r="W51" s="0" t="n">
        <f aca="false">$B$3*$B51/($W$19*(1 + $D51/$W$21) + $B51)</f>
        <v>1.52449418487132</v>
      </c>
      <c r="X51" s="0" t="n">
        <f aca="false">$B$3*(1-$D51/$X$22)^$X$23</f>
        <v>1.39416507850947</v>
      </c>
      <c r="Y51" s="0" t="n">
        <f aca="false">ABS(U51-$N51)</f>
        <v>0.629077127209542</v>
      </c>
      <c r="Z51" s="0" t="n">
        <f aca="false">ABS(V51-$N51)</f>
        <v>1.18959456840636</v>
      </c>
      <c r="AA51" s="0" t="n">
        <f aca="false">ABS(W51-$N51)</f>
        <v>0.33470154873718</v>
      </c>
      <c r="AB51" s="0" t="n">
        <f aca="false">ABS(X51-$N51)</f>
        <v>0.204372442375328</v>
      </c>
    </row>
    <row r="52" customFormat="false" ht="12.8" hidden="false" customHeight="false" outlineLevel="0" collapsed="false">
      <c r="A52" s="0" t="n">
        <v>1.3</v>
      </c>
      <c r="B52" s="0" t="n">
        <v>7.08687387548409</v>
      </c>
      <c r="C52" s="0" t="n">
        <v>4.90544685716186</v>
      </c>
      <c r="D52" s="0" t="n">
        <v>5.46809533428426</v>
      </c>
      <c r="F52" s="0" t="n">
        <f aca="false">A52</f>
        <v>1.3</v>
      </c>
      <c r="G52" s="0" t="n">
        <f aca="false">(D52-$D$26)/($B$26 - B52)</f>
        <v>0.519333287462423</v>
      </c>
      <c r="H52" s="0" t="n">
        <f aca="false">(C52-$C$26)/($B$26 - B52)</f>
        <v>0.462081724384343</v>
      </c>
      <c r="I52" s="0" t="n">
        <f aca="false">-(D52-D51)/(B52-B51)</f>
        <v>0.682078191914133</v>
      </c>
      <c r="J52" s="0" t="n">
        <f aca="false">-(C52-C51)/(B52-B51)</f>
        <v>0.520860348955653</v>
      </c>
      <c r="K52" s="0" t="n">
        <f aca="false">(D52 - $D$26)/(A52-$A$26)</f>
        <v>4.20622718021866</v>
      </c>
      <c r="L52" s="0" t="n">
        <f aca="false">(C52 - $C$26)/(A52-$A$26)</f>
        <v>3.74253057816627</v>
      </c>
      <c r="M52" s="0" t="n">
        <f aca="false">(D52-D51)/(A52-A51) / C52</f>
        <v>1.2901699880089</v>
      </c>
      <c r="N52" s="0" t="n">
        <f aca="false">(C52-C51)/(A52-A51) / C52</f>
        <v>0.985221926360932</v>
      </c>
      <c r="O52" s="0" t="n">
        <f aca="false">-(B52-B51)/(A52-A51) / C52</f>
        <v>1.89152798506614</v>
      </c>
      <c r="P52" s="0" t="n">
        <f aca="false">F52</f>
        <v>1.3</v>
      </c>
      <c r="Q52" s="0" t="n">
        <f aca="false">$B$3*$B52/($Q$19 + $B52)</f>
        <v>2.93164053356197</v>
      </c>
      <c r="R52" s="0" t="n">
        <f aca="false">$B$3*$B52/($R$19 + $B52 + $B52^2/$R$20)</f>
        <v>1.85213539653846</v>
      </c>
      <c r="S52" s="0" t="n">
        <f aca="false">$B$3*$B52/($S$19*(1 + $D52/$S$21) + $B52)</f>
        <v>1.86270562744312</v>
      </c>
      <c r="T52" s="0" t="n">
        <f aca="false">$B$3*(1-$D52/$T$22)^$T$23</f>
        <v>1.39360656003974</v>
      </c>
      <c r="U52" s="0" t="n">
        <f aca="false">$B$3*$B52/($U$19 + $B52)</f>
        <v>1.74614241491375</v>
      </c>
      <c r="V52" s="0" t="n">
        <f aca="false">$B$3*$B52/($V$19 + $B52 + $B52^2/$V$20)</f>
        <v>0.000211033010831974</v>
      </c>
      <c r="W52" s="0" t="n">
        <f aca="false">$B$3*$B52/($W$19*(1 + $D52/$W$21) + $B52)</f>
        <v>1.39734086878976</v>
      </c>
      <c r="X52" s="0" t="n">
        <f aca="false">$B$3*(1-$D52/$X$22)^$X$23</f>
        <v>1.26245944194623</v>
      </c>
      <c r="Y52" s="0" t="n">
        <f aca="false">ABS(U52-$N52)</f>
        <v>0.760920488552822</v>
      </c>
      <c r="Z52" s="0" t="n">
        <f aca="false">ABS(V52-$N52)</f>
        <v>0.9850108933501</v>
      </c>
      <c r="AA52" s="0" t="n">
        <f aca="false">ABS(W52-$N52)</f>
        <v>0.412118942428823</v>
      </c>
      <c r="AB52" s="0" t="n">
        <f aca="false">ABS(X52-$N52)</f>
        <v>0.277237515585293</v>
      </c>
    </row>
    <row r="53" customFormat="false" ht="12.8" hidden="false" customHeight="false" outlineLevel="0" collapsed="false">
      <c r="A53" s="0" t="n">
        <v>1.35</v>
      </c>
      <c r="B53" s="0" t="n">
        <v>6.63624455663668</v>
      </c>
      <c r="C53" s="0" t="n">
        <v>5.11171681180986</v>
      </c>
      <c r="D53" s="0" t="n">
        <v>5.79437237672576</v>
      </c>
      <c r="F53" s="0" t="n">
        <f aca="false">A53</f>
        <v>1.35</v>
      </c>
      <c r="G53" s="0" t="n">
        <f aca="false">(D53-$D$26)/($B$26 - B53)</f>
        <v>0.527735180231685</v>
      </c>
      <c r="H53" s="0" t="n">
        <f aca="false">(C53-$C$26)/($B$26 - B53)</f>
        <v>0.461903430023157</v>
      </c>
      <c r="I53" s="0" t="n">
        <f aca="false">-(D53-D52)/(B53-B52)</f>
        <v>0.724047523751961</v>
      </c>
      <c r="J53" s="0" t="n">
        <f aca="false">-(C53-C52)/(B53-B52)</f>
        <v>0.45773753730801</v>
      </c>
      <c r="K53" s="0" t="n">
        <f aca="false">(D53 - $D$26)/(A53-$A$26)</f>
        <v>4.29212768646353</v>
      </c>
      <c r="L53" s="0" t="n">
        <f aca="false">(C53 - $C$26)/(A53-$A$26)</f>
        <v>3.756710893529</v>
      </c>
      <c r="M53" s="0" t="n">
        <f aca="false">(D53-D52)/(A53-A52) / C53</f>
        <v>1.27658496921303</v>
      </c>
      <c r="N53" s="0" t="n">
        <f aca="false">(C53-C52)/(A53-A52) / C53</f>
        <v>0.80704766027509</v>
      </c>
      <c r="O53" s="0" t="n">
        <f aca="false">-(B53-B52)/(A53-A52) / C53</f>
        <v>1.76312317539304</v>
      </c>
      <c r="P53" s="0" t="n">
        <f aca="false">F53</f>
        <v>1.35</v>
      </c>
      <c r="Q53" s="0" t="n">
        <f aca="false">$B$3*$B53/($Q$19 + $B53)</f>
        <v>2.85154051392454</v>
      </c>
      <c r="R53" s="0" t="n">
        <f aca="false">$B$3*$B53/($R$19 + $B53 + $B53^2/$R$20)</f>
        <v>1.90213573857266</v>
      </c>
      <c r="S53" s="0" t="n">
        <f aca="false">$B$3*$B53/($S$19*(1 + $D53/$S$21) + $B53)</f>
        <v>1.72594232683249</v>
      </c>
      <c r="T53" s="0" t="n">
        <f aca="false">$B$3*(1-$D53/$T$22)^$T$23</f>
        <v>1.27259943595905</v>
      </c>
      <c r="U53" s="0" t="n">
        <f aca="false">$B$3*$B53/($U$19 + $B53)</f>
        <v>1.67224560965997</v>
      </c>
      <c r="V53" s="0" t="n">
        <f aca="false">$B$3*$B53/($V$19 + $B53 + $B53^2/$V$20)</f>
        <v>0.000225361653800085</v>
      </c>
      <c r="W53" s="0" t="n">
        <f aca="false">$B$3*$B53/($W$19*(1 + $D53/$W$21) + $B53)</f>
        <v>1.27629662794062</v>
      </c>
      <c r="X53" s="0" t="n">
        <f aca="false">$B$3*(1-$D53/$X$22)^$X$23</f>
        <v>1.13566050731379</v>
      </c>
      <c r="Y53" s="0" t="n">
        <f aca="false">ABS(U53-$N53)</f>
        <v>0.865197949384882</v>
      </c>
      <c r="Z53" s="0" t="n">
        <f aca="false">ABS(V53-$N53)</f>
        <v>0.80682229862129</v>
      </c>
      <c r="AA53" s="0" t="n">
        <f aca="false">ABS(W53-$N53)</f>
        <v>0.469248967665526</v>
      </c>
      <c r="AB53" s="0" t="n">
        <f aca="false">ABS(X53-$N53)</f>
        <v>0.328612847038702</v>
      </c>
    </row>
    <row r="54" customFormat="false" ht="12.8" hidden="false" customHeight="false" outlineLevel="0" collapsed="false">
      <c r="A54" s="0" t="n">
        <v>1.4</v>
      </c>
      <c r="B54" s="0" t="n">
        <v>6.20051037744775</v>
      </c>
      <c r="C54" s="0" t="n">
        <v>5.28478246786729</v>
      </c>
      <c r="D54" s="0" t="n">
        <v>6.13044540142604</v>
      </c>
      <c r="F54" s="0" t="n">
        <f aca="false">A54</f>
        <v>1.4</v>
      </c>
      <c r="G54" s="0" t="n">
        <f aca="false">(D54-$D$26)/($B$26 - B54)</f>
        <v>0.537031436099725</v>
      </c>
      <c r="H54" s="0" t="n">
        <f aca="false">(C54-$C$26)/($B$26 - B54)</f>
        <v>0.459432962159231</v>
      </c>
      <c r="I54" s="0" t="n">
        <f aca="false">-(D54-D53)/(B54-B53)</f>
        <v>0.771279924209392</v>
      </c>
      <c r="J54" s="0" t="n">
        <f aca="false">-(C54-C53)/(B54-B53)</f>
        <v>0.397181732173436</v>
      </c>
      <c r="K54" s="0" t="n">
        <f aca="false">(D54 - $D$26)/(A54-$A$26)</f>
        <v>4.37888957244717</v>
      </c>
      <c r="L54" s="0" t="n">
        <f aca="false">(C54 - $C$26)/(A54-$A$26)</f>
        <v>3.74616097308684</v>
      </c>
      <c r="M54" s="0" t="n">
        <f aca="false">(D54-D53)/(A54-A53) / C54</f>
        <v>1.27185187562093</v>
      </c>
      <c r="N54" s="0" t="n">
        <f aca="false">(C54-C53)/(A54-A53) / C54</f>
        <v>0.654958485461644</v>
      </c>
      <c r="O54" s="0" t="n">
        <f aca="false">-(B54-B53)/(A54-A53) / C54</f>
        <v>1.6490146258178</v>
      </c>
      <c r="P54" s="0" t="n">
        <f aca="false">F54</f>
        <v>1.4</v>
      </c>
      <c r="Q54" s="0" t="n">
        <f aca="false">$B$3*$B54/($Q$19 + $B54)</f>
        <v>2.7679588556663</v>
      </c>
      <c r="R54" s="0" t="n">
        <f aca="false">$B$3*$B54/($R$19 + $B54 + $B54^2/$R$20)</f>
        <v>1.95110060482331</v>
      </c>
      <c r="S54" s="0" t="n">
        <f aca="false">$B$3*$B54/($S$19*(1 + $D54/$S$21) + $B54)</f>
        <v>1.59302773731532</v>
      </c>
      <c r="T54" s="0" t="n">
        <f aca="false">$B$3*(1-$D54/$T$22)^$T$23</f>
        <v>1.15637869005652</v>
      </c>
      <c r="U54" s="0" t="n">
        <f aca="false">$B$3*$B54/($U$19 + $B54)</f>
        <v>1.59752784242321</v>
      </c>
      <c r="V54" s="0" t="n">
        <f aca="false">$B$3*$B54/($V$19 + $B54 + $B54^2/$V$20)</f>
        <v>0.000241196984818389</v>
      </c>
      <c r="W54" s="0" t="n">
        <f aca="false">$B$3*$B54/($W$19*(1 + $D54/$W$21) + $B54)</f>
        <v>1.16178398887972</v>
      </c>
      <c r="X54" s="0" t="n">
        <f aca="false">$B$3*(1-$D54/$X$22)^$X$23</f>
        <v>1.0142714034147</v>
      </c>
      <c r="Y54" s="0" t="n">
        <f aca="false">ABS(U54-$N54)</f>
        <v>0.942569356961569</v>
      </c>
      <c r="Z54" s="0" t="n">
        <f aca="false">ABS(V54-$N54)</f>
        <v>0.654717288476826</v>
      </c>
      <c r="AA54" s="0" t="n">
        <f aca="false">ABS(W54-$N54)</f>
        <v>0.506825503418075</v>
      </c>
      <c r="AB54" s="0" t="n">
        <f aca="false">ABS(X54-$N54)</f>
        <v>0.359312917953057</v>
      </c>
    </row>
    <row r="55" customFormat="false" ht="12.8" hidden="false" customHeight="false" outlineLevel="0" collapsed="false">
      <c r="A55" s="0" t="n">
        <v>1.45</v>
      </c>
      <c r="B55" s="0" t="n">
        <v>5.78100994749992</v>
      </c>
      <c r="C55" s="0" t="n">
        <v>5.42790321060534</v>
      </c>
      <c r="D55" s="0" t="n">
        <v>6.47621376640421</v>
      </c>
      <c r="F55" s="0" t="n">
        <f aca="false">A55</f>
        <v>1.45</v>
      </c>
      <c r="G55" s="0" t="n">
        <f aca="false">(D55-$D$26)/($B$26 - B55)</f>
        <v>0.547211760801905</v>
      </c>
      <c r="H55" s="0" t="n">
        <f aca="false">(C55-$C$26)/($B$26 - B55)</f>
        <v>0.455241000258124</v>
      </c>
      <c r="I55" s="0" t="n">
        <f aca="false">-(D55-D54)/(B55-B54)</f>
        <v>0.824238404287621</v>
      </c>
      <c r="J55" s="0" t="n">
        <f aca="false">-(C55-C54)/(B55-B54)</f>
        <v>0.341169478076219</v>
      </c>
      <c r="K55" s="0" t="n">
        <f aca="false">(D55 - $D$26)/(A55-$A$26)</f>
        <v>4.46635432165808</v>
      </c>
      <c r="L55" s="0" t="n">
        <f aca="false">(C55 - $C$26)/(A55-$A$26)</f>
        <v>3.71568696900664</v>
      </c>
      <c r="M55" s="0" t="n">
        <f aca="false">(D55-D54)/(A55-A54) / C55</f>
        <v>1.27404027508298</v>
      </c>
      <c r="N55" s="0" t="n">
        <f aca="false">(C55-C54)/(A55-A54) / C55</f>
        <v>0.527351860137863</v>
      </c>
      <c r="O55" s="0" t="n">
        <f aca="false">-(B55-B54)/(A55-A54) / C55</f>
        <v>1.545718166559</v>
      </c>
      <c r="P55" s="0" t="n">
        <f aca="false">F55</f>
        <v>1.45</v>
      </c>
      <c r="Q55" s="0" t="n">
        <f aca="false">$B$3*$B55/($Q$19 + $B55)</f>
        <v>2.68110778844078</v>
      </c>
      <c r="R55" s="0" t="n">
        <f aca="false">$B$3*$B55/($R$19 + $B55 + $B55^2/$R$20)</f>
        <v>1.99827165438857</v>
      </c>
      <c r="S55" s="0" t="n">
        <f aca="false">$B$3*$B55/($S$19*(1 + $D55/$S$21) + $B55)</f>
        <v>1.46477519521591</v>
      </c>
      <c r="T55" s="0" t="n">
        <f aca="false">$B$3*(1-$D55/$T$22)^$T$23</f>
        <v>1.04530544158678</v>
      </c>
      <c r="U55" s="0" t="n">
        <f aca="false">$B$3*$B55/($U$19 + $B55)</f>
        <v>1.52235364160923</v>
      </c>
      <c r="V55" s="0" t="n">
        <f aca="false">$B$3*$B55/($V$19 + $B55 + $B55^2/$V$20)</f>
        <v>0.000258697389356182</v>
      </c>
      <c r="W55" s="0" t="n">
        <f aca="false">$B$3*$B55/($W$19*(1 + $D55/$W$21) + $B55)</f>
        <v>1.05411411316781</v>
      </c>
      <c r="X55" s="0" t="n">
        <f aca="false">$B$3*(1-$D55/$X$22)^$X$23</f>
        <v>0.898775606571476</v>
      </c>
      <c r="Y55" s="0" t="n">
        <f aca="false">ABS(U55-$N55)</f>
        <v>0.995001781471368</v>
      </c>
      <c r="Z55" s="0" t="n">
        <f aca="false">ABS(V55-$N55)</f>
        <v>0.527093162748507</v>
      </c>
      <c r="AA55" s="0" t="n">
        <f aca="false">ABS(W55-$N55)</f>
        <v>0.526762253029944</v>
      </c>
      <c r="AB55" s="0" t="n">
        <f aca="false">ABS(X55-$N55)</f>
        <v>0.371423746433613</v>
      </c>
    </row>
    <row r="56" customFormat="false" ht="12.8" hidden="false" customHeight="false" outlineLevel="0" collapsed="false">
      <c r="A56" s="0" t="n">
        <v>1.5</v>
      </c>
      <c r="B56" s="0" t="n">
        <v>5.3788284273999</v>
      </c>
      <c r="C56" s="0" t="n">
        <v>5.54485091987254</v>
      </c>
      <c r="D56" s="0" t="n">
        <v>6.83150263887104</v>
      </c>
      <c r="F56" s="0" t="n">
        <f aca="false">A56</f>
        <v>1.5</v>
      </c>
      <c r="G56" s="0" t="n">
        <f aca="false">(D56-$D$26)/($B$26 - B56)</f>
        <v>0.558260969322793</v>
      </c>
      <c r="H56" s="0" t="n">
        <f aca="false">(C56-$C$26)/($B$26 - B56)</f>
        <v>0.449835982954275</v>
      </c>
      <c r="I56" s="0" t="n">
        <f aca="false">-(D56-D55)/(B56-B55)</f>
        <v>0.883404270734448</v>
      </c>
      <c r="J56" s="0" t="n">
        <f aca="false">-(C56-C55)/(B56-B55)</f>
        <v>0.290783398596027</v>
      </c>
      <c r="K56" s="0" t="n">
        <f aca="false">(D56 - $D$26)/(A56-$A$26)</f>
        <v>4.55433509258069</v>
      </c>
      <c r="L56" s="0" t="n">
        <f aca="false">(C56 - $C$26)/(A56-$A$26)</f>
        <v>3.66979587621789</v>
      </c>
      <c r="M56" s="0" t="n">
        <f aca="false">(D56-D55)/(A56-A55) / C56</f>
        <v>1.28150919691452</v>
      </c>
      <c r="N56" s="0" t="n">
        <f aca="false">(C56-C55)/(A56-A55) / C56</f>
        <v>0.421824539404888</v>
      </c>
      <c r="O56" s="0" t="n">
        <f aca="false">-(B56-B55)/(A56-A55) / C56</f>
        <v>1.45064863207996</v>
      </c>
      <c r="P56" s="0" t="n">
        <f aca="false">F56</f>
        <v>1.5</v>
      </c>
      <c r="Q56" s="0" t="n">
        <f aca="false">$B$3*$B56/($Q$19 + $B56)</f>
        <v>2.59125028659299</v>
      </c>
      <c r="R56" s="0" t="n">
        <f aca="false">$B$3*$B56/($R$19 + $B56 + $B56^2/$R$20)</f>
        <v>2.04282257146686</v>
      </c>
      <c r="S56" s="0" t="n">
        <f aca="false">$B$3*$B56/($S$19*(1 + $D56/$S$21) + $B56)</f>
        <v>1.34190027383071</v>
      </c>
      <c r="T56" s="0" t="n">
        <f aca="false">$B$3*(1-$D56/$T$22)^$T$23</f>
        <v>0.939712288019831</v>
      </c>
      <c r="U56" s="0" t="n">
        <f aca="false">$B$3*$B56/($U$19 + $B56)</f>
        <v>1.44709656489516</v>
      </c>
      <c r="V56" s="0" t="n">
        <f aca="false">$B$3*$B56/($V$19 + $B56 + $B56^2/$V$20)</f>
        <v>0.000278037888783634</v>
      </c>
      <c r="W56" s="0" t="n">
        <f aca="false">$B$3*$B56/($W$19*(1 + $D56/$W$21) + $B56)</f>
        <v>0.953483767880361</v>
      </c>
      <c r="X56" s="0" t="n">
        <f aca="false">$B$3*(1-$D56/$X$22)^$X$23</f>
        <v>0.789627754649745</v>
      </c>
      <c r="Y56" s="0" t="n">
        <f aca="false">ABS(U56-$N56)</f>
        <v>1.02527202549027</v>
      </c>
      <c r="Z56" s="0" t="n">
        <f aca="false">ABS(V56-$N56)</f>
        <v>0.421546501516104</v>
      </c>
      <c r="AA56" s="0" t="n">
        <f aca="false">ABS(W56-$N56)</f>
        <v>0.531659228475473</v>
      </c>
      <c r="AB56" s="0" t="n">
        <f aca="false">ABS(X56-$N56)</f>
        <v>0.367803215244857</v>
      </c>
    </row>
    <row r="57" customFormat="false" ht="12.8" hidden="false" customHeight="false" outlineLevel="0" collapsed="false">
      <c r="A57" s="0" t="n">
        <v>1.55</v>
      </c>
      <c r="B57" s="0" t="n">
        <v>4.99479788809765</v>
      </c>
      <c r="C57" s="0" t="n">
        <v>5.63948009895595</v>
      </c>
      <c r="D57" s="0" t="n">
        <v>7.19604951648008</v>
      </c>
      <c r="F57" s="0" t="n">
        <f aca="false">A57</f>
        <v>1.55</v>
      </c>
      <c r="G57" s="0" t="n">
        <f aca="false">(D57-$D$26)/($B$26 - B57)</f>
        <v>0.570158275969271</v>
      </c>
      <c r="H57" s="0" t="n">
        <f aca="false">(C57-$C$26)/($B$26 - B57)</f>
        <v>0.443646244680023</v>
      </c>
      <c r="I57" s="0" t="n">
        <f aca="false">-(D57-D56)/(B57-B56)</f>
        <v>0.949265332573264</v>
      </c>
      <c r="J57" s="0" t="n">
        <f aca="false">-(C57-C56)/(B57-B56)</f>
        <v>0.246410556971179</v>
      </c>
      <c r="K57" s="0" t="n">
        <f aca="false">(D57 - $D$26)/(A57-$A$26)</f>
        <v>4.64261259127747</v>
      </c>
      <c r="L57" s="0" t="n">
        <f aca="false">(C57 - $C$26)/(A57-$A$26)</f>
        <v>3.61246644736145</v>
      </c>
      <c r="M57" s="0" t="n">
        <f aca="false">(D57-D56)/(A57-A56) / C57</f>
        <v>1.29283859934723</v>
      </c>
      <c r="N57" s="0" t="n">
        <f aca="false">(C57-C56)/(A57-A56) / C57</f>
        <v>0.335595400366529</v>
      </c>
      <c r="O57" s="0" t="n">
        <f aca="false">-(B57-B56)/(A57-A56) / C57</f>
        <v>1.36193596772634</v>
      </c>
      <c r="P57" s="0" t="n">
        <f aca="false">F57</f>
        <v>1.55</v>
      </c>
      <c r="Q57" s="0" t="n">
        <f aca="false">$B$3*$B57/($Q$19 + $B57)</f>
        <v>2.49869879512307</v>
      </c>
      <c r="R57" s="0" t="n">
        <f aca="false">$B$3*$B57/($R$19 + $B57 + $B57^2/$R$20)</f>
        <v>2.08387498452638</v>
      </c>
      <c r="S57" s="0" t="n">
        <f aca="false">$B$3*$B57/($S$19*(1 + $D57/$S$21) + $B57)</f>
        <v>1.22500199697838</v>
      </c>
      <c r="T57" s="0" t="n">
        <f aca="false">$B$3*(1-$D57/$T$22)^$T$23</f>
        <v>0.839896875076649</v>
      </c>
      <c r="U57" s="0" t="n">
        <f aca="false">$B$3*$B57/($U$19 + $B57)</f>
        <v>1.37213181824468</v>
      </c>
      <c r="V57" s="0" t="n">
        <f aca="false">$B$3*$B57/($V$19 + $B57 + $B57^2/$V$20)</f>
        <v>0.000299411883375924</v>
      </c>
      <c r="W57" s="0" t="n">
        <f aca="false">$B$3*$B57/($W$19*(1 + $D57/$W$21) + $B57)</f>
        <v>0.859977427629866</v>
      </c>
      <c r="X57" s="0" t="n">
        <f aca="false">$B$3*(1-$D57/$X$22)^$X$23</f>
        <v>0.687243582652741</v>
      </c>
      <c r="Y57" s="0" t="n">
        <f aca="false">ABS(U57-$N57)</f>
        <v>1.03653641787815</v>
      </c>
      <c r="Z57" s="0" t="n">
        <f aca="false">ABS(V57-$N57)</f>
        <v>0.335295988483153</v>
      </c>
      <c r="AA57" s="0" t="n">
        <f aca="false">ABS(W57-$N57)</f>
        <v>0.524382027263337</v>
      </c>
      <c r="AB57" s="0" t="n">
        <f aca="false">ABS(X57-$N57)</f>
        <v>0.351648182286212</v>
      </c>
    </row>
    <row r="58" customFormat="false" ht="12.8" hidden="false" customHeight="false" outlineLevel="0" collapsed="false">
      <c r="A58" s="0" t="n">
        <v>1.6</v>
      </c>
      <c r="B58" s="0" t="n">
        <v>4.62950433001965</v>
      </c>
      <c r="C58" s="0" t="n">
        <v>5.7154447609346</v>
      </c>
      <c r="D58" s="0" t="n">
        <v>7.56948858368422</v>
      </c>
      <c r="F58" s="0" t="n">
        <f aca="false">A58</f>
        <v>1.6</v>
      </c>
      <c r="G58" s="0" t="n">
        <f aca="false">(D58-$D$26)/($B$26 - B58)</f>
        <v>0.582876461795637</v>
      </c>
      <c r="H58" s="0" t="n">
        <f aca="false">(C58-$C$26)/($B$26 - B58)</f>
        <v>0.43701652386078</v>
      </c>
      <c r="I58" s="0" t="n">
        <f aca="false">-(D58-D57)/(B58-B57)</f>
        <v>1.02229852934992</v>
      </c>
      <c r="J58" s="0" t="n">
        <f aca="false">-(C58-C57)/(B58-B57)</f>
        <v>0.207955109798104</v>
      </c>
      <c r="K58" s="0" t="n">
        <f aca="false">(D58 - $D$26)/(A58-$A$26)</f>
        <v>4.73093036480264</v>
      </c>
      <c r="L58" s="0" t="n">
        <f aca="false">(C58 - $C$26)/(A58-$A$26)</f>
        <v>3.54705478461806</v>
      </c>
      <c r="M58" s="0" t="n">
        <f aca="false">(D58-D57)/(A58-A57) / C58</f>
        <v>1.30677167858088</v>
      </c>
      <c r="N58" s="0" t="n">
        <f aca="false">(C58-C57)/(A58-A57) / C58</f>
        <v>0.265822399327077</v>
      </c>
      <c r="O58" s="0" t="n">
        <f aca="false">-(B58-B57)/(A58-A57) / C58</f>
        <v>1.27826817809456</v>
      </c>
      <c r="P58" s="0" t="n">
        <f aca="false">F58</f>
        <v>1.6</v>
      </c>
      <c r="Q58" s="0" t="n">
        <f aca="false">$B$3*$B58/($Q$19 + $B58)</f>
        <v>2.4038123725576</v>
      </c>
      <c r="R58" s="0" t="n">
        <f aca="false">$B$3*$B58/($R$19 + $B58 + $B58^2/$R$20)</f>
        <v>2.12051968697788</v>
      </c>
      <c r="S58" s="0" t="n">
        <f aca="false">$B$3*$B58/($S$19*(1 + $D58/$S$21) + $B58)</f>
        <v>1.11455051025321</v>
      </c>
      <c r="T58" s="0" t="n">
        <f aca="false">$B$3*(1-$D58/$T$22)^$T$23</f>
        <v>0.746115408070094</v>
      </c>
      <c r="U58" s="0" t="n">
        <f aca="false">$B$3*$B58/($U$19 + $B58)</f>
        <v>1.2978288056608</v>
      </c>
      <c r="V58" s="0" t="n">
        <f aca="false">$B$3*$B58/($V$19 + $B58 + $B58^2/$V$20)</f>
        <v>0.00032303307653237</v>
      </c>
      <c r="W58" s="0" t="n">
        <f aca="false">$B$3*$B58/($W$19*(1 + $D58/$W$21) + $B58)</f>
        <v>0.773573892601123</v>
      </c>
      <c r="X58" s="0" t="n">
        <f aca="false">$B$3*(1-$D58/$X$22)^$X$23</f>
        <v>0.591989101644271</v>
      </c>
      <c r="Y58" s="0" t="n">
        <f aca="false">ABS(U58-$N58)</f>
        <v>1.03200640633373</v>
      </c>
      <c r="Z58" s="0" t="n">
        <f aca="false">ABS(V58-$N58)</f>
        <v>0.265499366250545</v>
      </c>
      <c r="AA58" s="0" t="n">
        <f aca="false">ABS(W58-$N58)</f>
        <v>0.507751493274046</v>
      </c>
      <c r="AB58" s="0" t="n">
        <f aca="false">ABS(X58-$N58)</f>
        <v>0.326166702317194</v>
      </c>
    </row>
    <row r="59" customFormat="false" ht="12.8" hidden="false" customHeight="false" outlineLevel="0" collapsed="false">
      <c r="A59" s="0" t="n">
        <v>1.65</v>
      </c>
      <c r="B59" s="0" t="n">
        <v>4.28330033914883</v>
      </c>
      <c r="C59" s="0" t="n">
        <v>5.77603867593522</v>
      </c>
      <c r="D59" s="0" t="n">
        <v>7.95133260440517</v>
      </c>
      <c r="F59" s="0" t="n">
        <f aca="false">A59</f>
        <v>1.65</v>
      </c>
      <c r="G59" s="0" t="n">
        <f aca="false">(D59-$D$26)/($B$26 - B59)</f>
        <v>0.596380902550184</v>
      </c>
      <c r="H59" s="0" t="n">
        <f aca="false">(C59-$C$26)/($B$26 - B59)</f>
        <v>0.430213449500867</v>
      </c>
      <c r="I59" s="0" t="n">
        <f aca="false">-(D59-D58)/(B59-B58)</f>
        <v>1.10294517333692</v>
      </c>
      <c r="J59" s="0" t="n">
        <f aca="false">-(C59-C58)/(B59-B58)</f>
        <v>0.175023733401241</v>
      </c>
      <c r="K59" s="0" t="n">
        <f aca="false">(D59 - $D$26)/(A59-$A$26)</f>
        <v>4.81898945721526</v>
      </c>
      <c r="L59" s="0" t="n">
        <f aca="false">(C59 - $C$26)/(A59-$A$26)</f>
        <v>3.47629186084213</v>
      </c>
      <c r="M59" s="0" t="n">
        <f aca="false">(D59-D58)/(A59-A58) / C59</f>
        <v>1.32216573379896</v>
      </c>
      <c r="N59" s="0" t="n">
        <f aca="false">(C59-C58)/(A59-A58) / C59</f>
        <v>0.20981132018064</v>
      </c>
      <c r="O59" s="0" t="n">
        <f aca="false">-(B59-B58)/(A59-A58) / C59</f>
        <v>1.19875925455006</v>
      </c>
      <c r="P59" s="0" t="n">
        <f aca="false">F59</f>
        <v>1.65</v>
      </c>
      <c r="Q59" s="0" t="n">
        <f aca="false">$B$3*$B59/($Q$19 + $B59)</f>
        <v>2.30699222402922</v>
      </c>
      <c r="R59" s="0" t="n">
        <f aca="false">$B$3*$B59/($R$19 + $B59 + $B59^2/$R$20)</f>
        <v>2.15184286862871</v>
      </c>
      <c r="S59" s="0" t="n">
        <f aca="false">$B$3*$B59/($S$19*(1 + $D59/$S$21) + $B59)</f>
        <v>1.01088155020658</v>
      </c>
      <c r="T59" s="0" t="n">
        <f aca="false">$B$3*(1-$D59/$T$22)^$T$23</f>
        <v>0.658576280443642</v>
      </c>
      <c r="U59" s="0" t="n">
        <f aca="false">$B$3*$B59/($U$19 + $B59)</f>
        <v>1.2245439220619</v>
      </c>
      <c r="V59" s="0" t="n">
        <f aca="false">$B$3*$B59/($V$19 + $B59 + $B59^2/$V$20)</f>
        <v>0.000349137598582548</v>
      </c>
      <c r="W59" s="0" t="n">
        <f aca="false">$B$3*$B59/($W$19*(1 + $D59/$W$21) + $B59)</f>
        <v>0.694156529806206</v>
      </c>
      <c r="X59" s="0" t="n">
        <f aca="false">$B$3*(1-$D59/$X$22)^$X$23</f>
        <v>0.504169216019532</v>
      </c>
      <c r="Y59" s="0" t="n">
        <f aca="false">ABS(U59-$N59)</f>
        <v>1.01473260188126</v>
      </c>
      <c r="Z59" s="0" t="n">
        <f aca="false">ABS(V59-$N59)</f>
        <v>0.209462182582058</v>
      </c>
      <c r="AA59" s="0" t="n">
        <f aca="false">ABS(W59-$N59)</f>
        <v>0.484345209625566</v>
      </c>
      <c r="AB59" s="0" t="n">
        <f aca="false">ABS(X59-$N59)</f>
        <v>0.294357895838892</v>
      </c>
    </row>
    <row r="60" customFormat="false" ht="12.8" hidden="false" customHeight="false" outlineLevel="0" collapsed="false">
      <c r="A60" s="0" t="n">
        <v>1.7</v>
      </c>
      <c r="B60" s="0" t="n">
        <v>3.95632222882836</v>
      </c>
      <c r="C60" s="0" t="n">
        <v>5.82412661549186</v>
      </c>
      <c r="D60" s="0" t="n">
        <v>8.34095204845963</v>
      </c>
      <c r="F60" s="0" t="n">
        <f aca="false">A60</f>
        <v>1.7</v>
      </c>
      <c r="G60" s="0" t="n">
        <f aca="false">(D60-$D$26)/($B$26 - B60)</f>
        <v>0.610628440405765</v>
      </c>
      <c r="H60" s="0" t="n">
        <f aca="false">(C60-$C$26)/($B$26 - B60)</f>
        <v>0.423435629493297</v>
      </c>
      <c r="I60" s="0" t="n">
        <f aca="false">-(D60-D59)/(B60-B59)</f>
        <v>1.19157653603354</v>
      </c>
      <c r="J60" s="0" t="n">
        <f aca="false">-(C60-C59)/(B60-B59)</f>
        <v>0.147067763984288</v>
      </c>
      <c r="K60" s="0" t="n">
        <f aca="false">(D60 - $D$26)/(A60-$A$26)</f>
        <v>4.90644238144684</v>
      </c>
      <c r="L60" s="0" t="n">
        <f aca="false">(C60 - $C$26)/(A60-$A$26)</f>
        <v>3.40233500585068</v>
      </c>
      <c r="M60" s="0" t="n">
        <f aca="false">(D60-D59)/(A60-A59) / C60</f>
        <v>1.33794977265121</v>
      </c>
      <c r="N60" s="0" t="n">
        <f aca="false">(C60-C59)/(A60-A59) / C60</f>
        <v>0.165133565018067</v>
      </c>
      <c r="O60" s="0" t="n">
        <f aca="false">-(B60-B59)/(A60-A59) / C60</f>
        <v>1.12283997896174</v>
      </c>
      <c r="P60" s="0" t="n">
        <f aca="false">F60</f>
        <v>1.7</v>
      </c>
      <c r="Q60" s="0" t="n">
        <f aca="false">$B$3*$B60/($Q$19 + $B60)</f>
        <v>2.20867568615043</v>
      </c>
      <c r="R60" s="0" t="n">
        <f aca="false">$B$3*$B60/($R$19 + $B60 + $B60^2/$R$20)</f>
        <v>2.17695657789555</v>
      </c>
      <c r="S60" s="0" t="n">
        <f aca="false">$B$3*$B60/($S$19*(1 + $D60/$S$21) + $B60)</f>
        <v>0.914197441432775</v>
      </c>
      <c r="T60" s="0" t="n">
        <f aca="false">$B$3*(1-$D60/$T$22)^$T$23</f>
        <v>0.577434031273545</v>
      </c>
      <c r="U60" s="0" t="n">
        <f aca="false">$B$3*$B60/($U$19 + $B60)</f>
        <v>1.15261388432847</v>
      </c>
      <c r="V60" s="0" t="n">
        <f aca="false">$B$3*$B60/($V$19 + $B60 + $B60^2/$V$20)</f>
        <v>0.000377986350254136</v>
      </c>
      <c r="W60" s="0" t="n">
        <f aca="false">$B$3*$B60/($W$19*(1 + $D60/$W$21) + $B60)</f>
        <v>0.621526093555745</v>
      </c>
      <c r="X60" s="0" t="n">
        <f aca="false">$B$3*(1-$D60/$X$22)^$X$23</f>
        <v>0.424016065113316</v>
      </c>
      <c r="Y60" s="0" t="n">
        <f aca="false">ABS(U60-$N60)</f>
        <v>0.987480319310403</v>
      </c>
      <c r="Z60" s="0" t="n">
        <f aca="false">ABS(V60-$N60)</f>
        <v>0.164755578667813</v>
      </c>
      <c r="AA60" s="0" t="n">
        <f aca="false">ABS(W60-$N60)</f>
        <v>0.456392528537678</v>
      </c>
      <c r="AB60" s="0" t="n">
        <f aca="false">ABS(X60-$N60)</f>
        <v>0.258882500095249</v>
      </c>
    </row>
    <row r="61" customFormat="false" ht="12.8" hidden="false" customHeight="false" outlineLevel="0" collapsed="false">
      <c r="A61" s="0" t="n">
        <v>1.75</v>
      </c>
      <c r="B61" s="0" t="n">
        <v>3.64851047612713</v>
      </c>
      <c r="C61" s="0" t="n">
        <v>5.86213578053985</v>
      </c>
      <c r="D61" s="0" t="n">
        <v>8.73755117491102</v>
      </c>
      <c r="F61" s="0" t="n">
        <f aca="false">A61</f>
        <v>1.75</v>
      </c>
      <c r="G61" s="0" t="n">
        <f aca="false">(D61-$D$26)/($B$26 - B61)</f>
        <v>0.625566084609242</v>
      </c>
      <c r="H61" s="0" t="n">
        <f aca="false">(C61-$C$26)/($B$26 - B61)</f>
        <v>0.416825301676322</v>
      </c>
      <c r="I61" s="0" t="n">
        <f aca="false">-(D61-D60)/(B61-B60)</f>
        <v>1.28844699063957</v>
      </c>
      <c r="J61" s="0" t="n">
        <f aca="false">-(C61-C60)/(B61-B60)</f>
        <v>0.123481851210804</v>
      </c>
      <c r="K61" s="0" t="n">
        <f aca="false">(D61 - $D$26)/(A61-$A$26)</f>
        <v>4.99288638566344</v>
      </c>
      <c r="L61" s="0" t="n">
        <f aca="false">(C61 - $C$26)/(A61-$A$26)</f>
        <v>3.32684495713951</v>
      </c>
      <c r="M61" s="0" t="n">
        <f aca="false">(D61-D60)/(A61-A60) / C61</f>
        <v>1.3530874797133</v>
      </c>
      <c r="N61" s="0" t="n">
        <f aca="false">(C61-C60)/(A61-A60) / C61</f>
        <v>0.129676849772627</v>
      </c>
      <c r="O61" s="0" t="n">
        <f aca="false">-(B61-B60)/(A61-A60) / C61</f>
        <v>1.0501693042425</v>
      </c>
      <c r="P61" s="0" t="n">
        <f aca="false">F61</f>
        <v>1.75</v>
      </c>
      <c r="Q61" s="0" t="n">
        <f aca="false">$B$3*$B61/($Q$19 + $B61)</f>
        <v>2.10932881806542</v>
      </c>
      <c r="R61" s="0" t="n">
        <f aca="false">$B$3*$B61/($R$19 + $B61 + $B61^2/$R$20)</f>
        <v>2.19503211333781</v>
      </c>
      <c r="S61" s="0" t="n">
        <f aca="false">$B$3*$B61/($S$19*(1 + $D61/$S$21) + $B61)</f>
        <v>0.82457383991274</v>
      </c>
      <c r="T61" s="0" t="n">
        <f aca="false">$B$3*(1-$D61/$T$22)^$T$23</f>
        <v>0.502783878907435</v>
      </c>
      <c r="U61" s="0" t="n">
        <f aca="false">$B$3*$B61/($U$19 + $B61)</f>
        <v>1.08234985780484</v>
      </c>
      <c r="V61" s="0" t="n">
        <f aca="false">$B$3*$B61/($V$19 + $B61 + $B61^2/$V$20)</f>
        <v>0.00040986758768114</v>
      </c>
      <c r="W61" s="0" t="n">
        <f aca="false">$B$3*$B61/($W$19*(1 + $D61/$W$21) + $B61)</f>
        <v>0.555415052671376</v>
      </c>
      <c r="X61" s="0" t="n">
        <f aca="false">$B$3*(1-$D61/$X$22)^$X$23</f>
        <v>0.351677485070143</v>
      </c>
      <c r="Y61" s="0" t="n">
        <f aca="false">ABS(U61-$N61)</f>
        <v>0.952673008032211</v>
      </c>
      <c r="Z61" s="0" t="n">
        <f aca="false">ABS(V61-$N61)</f>
        <v>0.129266982184945</v>
      </c>
      <c r="AA61" s="0" t="n">
        <f aca="false">ABS(W61-$N61)</f>
        <v>0.42573820289875</v>
      </c>
      <c r="AB61" s="0" t="n">
        <f aca="false">ABS(X61-$N61)</f>
        <v>0.222000635297516</v>
      </c>
    </row>
    <row r="62" customFormat="false" ht="12.8" hidden="false" customHeight="false" outlineLevel="0" collapsed="false">
      <c r="A62" s="0" t="n">
        <v>1.8</v>
      </c>
      <c r="B62" s="0" t="n">
        <v>3.35963229732151</v>
      </c>
      <c r="C62" s="0" t="n">
        <v>5.89208274022745</v>
      </c>
      <c r="D62" s="0" t="n">
        <v>9.14014087333428</v>
      </c>
      <c r="F62" s="0" t="n">
        <f aca="false">A62</f>
        <v>1.8</v>
      </c>
      <c r="G62" s="0" t="n">
        <f aca="false">(D62-$D$26)/($B$26 - B62)</f>
        <v>0.641129531157537</v>
      </c>
      <c r="H62" s="0" t="n">
        <f aca="false">(C62-$C$26)/($B$26 - B62)</f>
        <v>0.41047970600519</v>
      </c>
      <c r="I62" s="0" t="n">
        <f aca="false">-(D62-D61)/(B62-B61)</f>
        <v>1.39363139191678</v>
      </c>
      <c r="J62" s="0" t="n">
        <f aca="false">-(C62-C61)/(B62-B61)</f>
        <v>0.103666396026925</v>
      </c>
      <c r="K62" s="0" t="n">
        <f aca="false">(D62 - $D$26)/(A62-$A$26)</f>
        <v>5.07785604074127</v>
      </c>
      <c r="L62" s="0" t="n">
        <f aca="false">(C62 - $C$26)/(A62-$A$26)</f>
        <v>3.25106979704541</v>
      </c>
      <c r="M62" s="0" t="n">
        <f aca="false">(D62-D61)/(A62-A61) / C62</f>
        <v>1.36654461986635</v>
      </c>
      <c r="N62" s="0" t="n">
        <f aca="false">(C62-C61)/(A62-A61) / C62</f>
        <v>0.101651524623513</v>
      </c>
      <c r="O62" s="0" t="n">
        <f aca="false">-(B62-B61)/(A62-A61) / C62</f>
        <v>0.980563890704862</v>
      </c>
      <c r="P62" s="0" t="n">
        <f aca="false">F62</f>
        <v>1.8</v>
      </c>
      <c r="Q62" s="0" t="n">
        <f aca="false">$B$3*$B62/($Q$19 + $B62)</f>
        <v>2.00943784237852</v>
      </c>
      <c r="R62" s="0" t="n">
        <f aca="false">$B$3*$B62/($R$19 + $B62 + $B62^2/$R$20)</f>
        <v>2.20533455247232</v>
      </c>
      <c r="S62" s="0" t="n">
        <f aca="false">$B$3*$B62/($S$19*(1 + $D62/$S$21) + $B62)</f>
        <v>0.741971080542452</v>
      </c>
      <c r="T62" s="0" t="n">
        <f aca="false">$B$3*(1-$D62/$T$22)^$T$23</f>
        <v>0.434657110199424</v>
      </c>
      <c r="U62" s="0" t="n">
        <f aca="false">$B$3*$B62/($U$19 + $B62)</f>
        <v>1.01403258134547</v>
      </c>
      <c r="V62" s="0" t="n">
        <f aca="false">$B$3*$B62/($V$19 + $B62 + $B62^2/$V$20)</f>
        <v>0.00044509977272038</v>
      </c>
      <c r="W62" s="0" t="n">
        <f aca="false">$B$3*$B62/($W$19*(1 + $D62/$W$21) + $B62)</f>
        <v>0.495502426337132</v>
      </c>
      <c r="X62" s="0" t="n">
        <f aca="false">$B$3*(1-$D62/$X$22)^$X$23</f>
        <v>0.287206115543763</v>
      </c>
      <c r="Y62" s="0" t="n">
        <f aca="false">ABS(U62-$N62)</f>
        <v>0.912381056721961</v>
      </c>
      <c r="Z62" s="0" t="n">
        <f aca="false">ABS(V62-$N62)</f>
        <v>0.101206424850792</v>
      </c>
      <c r="AA62" s="0" t="n">
        <f aca="false">ABS(W62-$N62)</f>
        <v>0.393850901713619</v>
      </c>
      <c r="AB62" s="0" t="n">
        <f aca="false">ABS(X62-$N62)</f>
        <v>0.18555459092025</v>
      </c>
    </row>
    <row r="63" customFormat="false" ht="12.8" hidden="false" customHeight="false" outlineLevel="0" collapsed="false">
      <c r="A63" s="0" t="n">
        <v>1.85</v>
      </c>
      <c r="B63" s="0" t="n">
        <v>3.08930530167069</v>
      </c>
      <c r="C63" s="0" t="n">
        <v>5.91561823774053</v>
      </c>
      <c r="D63" s="0" t="n">
        <v>9.5475082296139</v>
      </c>
      <c r="F63" s="0" t="n">
        <f aca="false">A63</f>
        <v>1.85</v>
      </c>
      <c r="G63" s="0" t="n">
        <f aca="false">(D63-$D$26)/($B$26 - B63)</f>
        <v>0.65724150175718</v>
      </c>
      <c r="H63" s="0" t="n">
        <f aca="false">(C63-$C$26)/($B$26 - B63)</f>
        <v>0.404461227492006</v>
      </c>
      <c r="I63" s="0" t="n">
        <f aca="false">-(D63-D62)/(B63-B62)</f>
        <v>1.50694293516218</v>
      </c>
      <c r="J63" s="0" t="n">
        <f aca="false">-(C63-C62)/(B63-B62)</f>
        <v>0.0870630676615079</v>
      </c>
      <c r="K63" s="0" t="n">
        <f aca="false">(D63 - $D$26)/(A63-$A$26)</f>
        <v>5.16081525925076</v>
      </c>
      <c r="L63" s="0" t="n">
        <f aca="false">(C63 - $C$26)/(A63-$A$26)</f>
        <v>3.17592493632152</v>
      </c>
      <c r="M63" s="0" t="n">
        <f aca="false">(D63-D62)/(A63-A62) / C63</f>
        <v>1.37726046512161</v>
      </c>
      <c r="N63" s="0" t="n">
        <f aca="false">(C63-C62)/(A63-A62) / C63</f>
        <v>0.079570711182569</v>
      </c>
      <c r="O63" s="0" t="n">
        <f aca="false">-(B63-B62)/(A63-A62) / C63</f>
        <v>0.913943343828999</v>
      </c>
      <c r="P63" s="0" t="n">
        <f aca="false">F63</f>
        <v>1.85</v>
      </c>
      <c r="Q63" s="0" t="n">
        <f aca="false">$B$3*$B63/($Q$19 + $B63)</f>
        <v>1.9094997570636</v>
      </c>
      <c r="R63" s="0" t="n">
        <f aca="false">$B$3*$B63/($R$19 + $B63 + $B63^2/$R$20)</f>
        <v>2.20725624059256</v>
      </c>
      <c r="S63" s="0" t="n">
        <f aca="false">$B$3*$B63/($S$19*(1 + $D63/$S$21) + $B63)</f>
        <v>0.666248798116872</v>
      </c>
      <c r="T63" s="0" t="n">
        <f aca="false">$B$3*(1-$D63/$T$22)^$T$23</f>
        <v>0.37301763034055</v>
      </c>
      <c r="U63" s="0" t="n">
        <f aca="false">$B$3*$B63/($U$19 + $B63)</f>
        <v>0.947908628898766</v>
      </c>
      <c r="V63" s="0" t="n">
        <f aca="false">$B$3*$B63/($V$19 + $B63 + $B63^2/$V$20)</f>
        <v>0.000484034714291742</v>
      </c>
      <c r="W63" s="0" t="n">
        <f aca="false">$B$3*$B63/($W$19*(1 + $D63/$W$21) + $B63)</f>
        <v>0.441428278094464</v>
      </c>
      <c r="X63" s="0" t="n">
        <f aca="false">$B$3*(1-$D63/$X$22)^$X$23</f>
        <v>0.230549820148007</v>
      </c>
      <c r="Y63" s="0" t="n">
        <f aca="false">ABS(U63-$N63)</f>
        <v>0.868337917716197</v>
      </c>
      <c r="Z63" s="0" t="n">
        <f aca="false">ABS(V63-$N63)</f>
        <v>0.0790866764682772</v>
      </c>
      <c r="AA63" s="0" t="n">
        <f aca="false">ABS(W63-$N63)</f>
        <v>0.361857566911895</v>
      </c>
      <c r="AB63" s="0" t="n">
        <f aca="false">ABS(X63-$N63)</f>
        <v>0.150979108965438</v>
      </c>
    </row>
    <row r="64" customFormat="false" ht="12.8" hidden="false" customHeight="false" outlineLevel="0" collapsed="false">
      <c r="A64" s="0" t="n">
        <v>1.9</v>
      </c>
      <c r="B64" s="0" t="n">
        <v>2.83702129800976</v>
      </c>
      <c r="C64" s="0" t="n">
        <v>5.93407834421644</v>
      </c>
      <c r="D64" s="0" t="n">
        <v>9.95818309134713</v>
      </c>
      <c r="F64" s="0" t="n">
        <f aca="false">A64</f>
        <v>1.9</v>
      </c>
      <c r="G64" s="0" t="n">
        <f aca="false">(D64-$D$26)/($B$26 - B64)</f>
        <v>0.673809920827341</v>
      </c>
      <c r="H64" s="0" t="n">
        <f aca="false">(C64-$C$26)/($B$26 - B64)</f>
        <v>0.398805943490045</v>
      </c>
      <c r="I64" s="0" t="n">
        <f aca="false">-(D64-D63)/(B64-B63)</f>
        <v>1.62782759023112</v>
      </c>
      <c r="J64" s="0" t="n">
        <f aca="false">-(C64-C63)/(B64-B63)</f>
        <v>0.0731719261151428</v>
      </c>
      <c r="K64" s="0" t="n">
        <f aca="false">(D64 - $D$26)/(A64-$A$26)</f>
        <v>5.24114899544586</v>
      </c>
      <c r="L64" s="0" t="n">
        <f aca="false">(C64 - $C$26)/(A64-$A$26)</f>
        <v>3.1020638098267</v>
      </c>
      <c r="M64" s="0" t="n">
        <f aca="false">(D64-D63)/(A64-A63) / C64</f>
        <v>1.38412349116857</v>
      </c>
      <c r="N64" s="0" t="n">
        <f aca="false">(C64-C63)/(A64-A63) / C64</f>
        <v>0.0622172657828218</v>
      </c>
      <c r="O64" s="0" t="n">
        <f aca="false">-(B64-B63)/(A64-A63) / C64</f>
        <v>0.850288752614181</v>
      </c>
      <c r="P64" s="0" t="n">
        <f aca="false">F64</f>
        <v>1.9</v>
      </c>
      <c r="Q64" s="0" t="n">
        <f aca="false">$B$3*$B64/($Q$19 + $B64)</f>
        <v>1.81001249717813</v>
      </c>
      <c r="R64" s="0" t="n">
        <f aca="false">$B$3*$B64/($R$19 + $B64 + $B64^2/$R$20)</f>
        <v>2.20034685682773</v>
      </c>
      <c r="S64" s="0" t="n">
        <f aca="false">$B$3*$B64/($S$19*(1 + $D64/$S$21) + $B64)</f>
        <v>0.597182465093537</v>
      </c>
      <c r="T64" s="0" t="n">
        <f aca="false">$B$3*(1-$D64/$T$22)^$T$23</f>
        <v>0.317759992340962</v>
      </c>
      <c r="U64" s="0" t="n">
        <f aca="false">$B$3*$B64/($U$19 + $B64)</f>
        <v>0.884187875901516</v>
      </c>
      <c r="V64" s="0" t="n">
        <f aca="false">$B$3*$B64/($V$19 + $B64 + $B64^2/$V$20)</f>
        <v>0.000527061028421941</v>
      </c>
      <c r="W64" s="0" t="n">
        <f aca="false">$B$3*$B64/($W$19*(1 + $D64/$W$21) + $B64)</f>
        <v>0.392807205964455</v>
      </c>
      <c r="X64" s="0" t="n">
        <f aca="false">$B$3*(1-$D64/$X$22)^$X$23</f>
        <v>0.181544242080985</v>
      </c>
      <c r="Y64" s="0" t="n">
        <f aca="false">ABS(U64-$N64)</f>
        <v>0.821970610118694</v>
      </c>
      <c r="Z64" s="0" t="n">
        <f aca="false">ABS(V64-$N64)</f>
        <v>0.0616902047543999</v>
      </c>
      <c r="AA64" s="0" t="n">
        <f aca="false">ABS(W64-$N64)</f>
        <v>0.330589940181633</v>
      </c>
      <c r="AB64" s="0" t="n">
        <f aca="false">ABS(X64-$N64)</f>
        <v>0.119326976298164</v>
      </c>
    </row>
    <row r="65" customFormat="false" ht="12.8" hidden="false" customHeight="false" outlineLevel="0" collapsed="false">
      <c r="A65" s="0" t="n">
        <v>1.95</v>
      </c>
      <c r="B65" s="0" t="n">
        <v>2.60216948725996</v>
      </c>
      <c r="C65" s="0" t="n">
        <v>5.94853508751773</v>
      </c>
      <c r="D65" s="0" t="n">
        <v>10.3704024412251</v>
      </c>
      <c r="F65" s="0" t="n">
        <f aca="false">A65</f>
        <v>1.95</v>
      </c>
      <c r="G65" s="0" t="n">
        <f aca="false">(D65-$D$26)/($B$26 - B65)</f>
        <v>0.690725980871911</v>
      </c>
      <c r="H65" s="0" t="n">
        <f aca="false">(C65-$C$26)/($B$26 - B65)</f>
        <v>0.393530550052358</v>
      </c>
      <c r="I65" s="0" t="n">
        <f aca="false">-(D65-D64)/(B65-B64)</f>
        <v>1.75523172915676</v>
      </c>
      <c r="J65" s="0" t="n">
        <f aca="false">-(C65-C64)/(B65-B64)</f>
        <v>0.0615568739075697</v>
      </c>
      <c r="K65" s="0" t="n">
        <f aca="false">(D65 - $D$26)/(A65-$A$26)</f>
        <v>5.31815509806415</v>
      </c>
      <c r="L65" s="0" t="n">
        <f aca="false">(C65 - $C$26)/(A65-$A$26)</f>
        <v>3.02993742665232</v>
      </c>
      <c r="M65" s="0" t="n">
        <f aca="false">(D65-D64)/(A65-A64) / C65</f>
        <v>1.38595248683313</v>
      </c>
      <c r="N65" s="0" t="n">
        <f aca="false">(C65-C64)/(A65-A64) / C65</f>
        <v>0.048606062126541</v>
      </c>
      <c r="O65" s="0" t="n">
        <f aca="false">-(B65-B64)/(A65-A64) / C65</f>
        <v>0.789612256781023</v>
      </c>
      <c r="P65" s="0" t="n">
        <f aca="false">F65</f>
        <v>1.95</v>
      </c>
      <c r="Q65" s="0" t="n">
        <f aca="false">$B$3*$B65/($Q$19 + $B65)</f>
        <v>1.71146505719242</v>
      </c>
      <c r="R65" s="0" t="n">
        <f aca="false">$B$3*$B65/($R$19 + $B65 + $B65^2/$R$20)</f>
        <v>2.18433770812074</v>
      </c>
      <c r="S65" s="0" t="n">
        <f aca="false">$B$3*$B65/($S$19*(1 + $D65/$S$21) + $B65)</f>
        <v>0.534480595456286</v>
      </c>
      <c r="T65" s="0" t="n">
        <f aca="false">$B$3*(1-$D65/$T$22)^$T$23</f>
        <v>0.268709221905107</v>
      </c>
      <c r="U65" s="0" t="n">
        <f aca="false">$B$3*$B65/($U$19 + $B65)</f>
        <v>0.823042170619987</v>
      </c>
      <c r="V65" s="0" t="n">
        <f aca="false">$B$3*$B65/($V$19 + $B65 + $B65^2/$V$20)</f>
        <v>0.000574607946589367</v>
      </c>
      <c r="W65" s="0" t="n">
        <f aca="false">$B$3*$B65/($W$19*(1 + $D65/$W$21) + $B65)</f>
        <v>0.349240366536227</v>
      </c>
      <c r="X65" s="0" t="n">
        <f aca="false">$B$3*(1-$D65/$X$22)^$X$23</f>
        <v>0.139908462261042</v>
      </c>
      <c r="Y65" s="0" t="n">
        <f aca="false">ABS(U65-$N65)</f>
        <v>0.774436108493446</v>
      </c>
      <c r="Z65" s="0" t="n">
        <f aca="false">ABS(V65-$N65)</f>
        <v>0.0480314541799517</v>
      </c>
      <c r="AA65" s="0" t="n">
        <f aca="false">ABS(W65-$N65)</f>
        <v>0.300634304409686</v>
      </c>
      <c r="AB65" s="0" t="n">
        <f aca="false">ABS(X65-$N65)</f>
        <v>0.0913024001345008</v>
      </c>
    </row>
    <row r="66" customFormat="false" ht="12.8" hidden="false" customHeight="false" outlineLevel="0" collapsed="false">
      <c r="A66" s="0" t="n">
        <v>2</v>
      </c>
      <c r="B66" s="0" t="n">
        <v>2.38405844044235</v>
      </c>
      <c r="C66" s="0" t="n">
        <v>5.95984289445429</v>
      </c>
      <c r="D66" s="0" t="n">
        <v>10.7820742618873</v>
      </c>
      <c r="F66" s="0" t="n">
        <f aca="false">A66</f>
        <v>2</v>
      </c>
      <c r="G66" s="0" t="n">
        <f aca="false">(D66-$D$26)/($B$26 - B66)</f>
        <v>0.707862197836611</v>
      </c>
      <c r="H66" s="0" t="n">
        <f aca="false">(C66-$C$26)/($B$26 - B66)</f>
        <v>0.388637815995297</v>
      </c>
      <c r="I66" s="0" t="n">
        <f aca="false">-(D66-D65)/(B66-B65)</f>
        <v>1.88744140504928</v>
      </c>
      <c r="J66" s="0" t="n">
        <f aca="false">-(C66-C65)/(B66-B65)</f>
        <v>0.0518442651188435</v>
      </c>
      <c r="K66" s="0" t="n">
        <f aca="false">(D66 - $D$26)/(A66-$A$26)</f>
        <v>5.39103713094365</v>
      </c>
      <c r="L66" s="0" t="n">
        <f aca="false">(C66 - $C$26)/(A66-$A$26)</f>
        <v>2.95984289445429</v>
      </c>
      <c r="M66" s="0" t="n">
        <f aca="false">(D66-D65)/(A66-A65) / C66</f>
        <v>1.38148547856947</v>
      </c>
      <c r="N66" s="0" t="n">
        <f aca="false">(C66-C65)/(A66-A65) / C66</f>
        <v>0.0379466611345837</v>
      </c>
      <c r="O66" s="0" t="n">
        <f aca="false">-(B66-B65)/(A66-A65) / C66</f>
        <v>0.731935558303275</v>
      </c>
      <c r="P66" s="0" t="n">
        <f aca="false">F66</f>
        <v>2</v>
      </c>
      <c r="Q66" s="0" t="n">
        <f aca="false">$B$3*$B66/($Q$19 + $B66)</f>
        <v>1.61432798756366</v>
      </c>
      <c r="R66" s="0" t="n">
        <f aca="false">$B$3*$B66/($R$19 + $B66 + $B66^2/$R$20)</f>
        <v>2.15915820310112</v>
      </c>
      <c r="S66" s="0" t="n">
        <f aca="false">$B$3*$B66/($S$19*(1 + $D66/$S$21) + $B66)</f>
        <v>0.477801559819868</v>
      </c>
      <c r="T66" s="0" t="n">
        <f aca="false">$B$3*(1-$D66/$T$22)^$T$23</f>
        <v>0.225622725812515</v>
      </c>
      <c r="U66" s="0" t="n">
        <f aca="false">$B$3*$B66/($U$19 + $B66)</f>
        <v>0.764605149410503</v>
      </c>
      <c r="V66" s="0" t="n">
        <f aca="false">$B$3*$B66/($V$19 + $B66 + $B66^2/$V$20)</f>
        <v>0.000627149503747549</v>
      </c>
      <c r="W66" s="0" t="n">
        <f aca="false">$B$3*$B66/($W$19*(1 + $D66/$W$21) + $B66)</f>
        <v>0.310325759004778</v>
      </c>
      <c r="X66" s="0" t="n">
        <f aca="false">$B$3*(1-$D66/$X$22)^$X$23</f>
        <v>0.105244841355757</v>
      </c>
      <c r="Y66" s="0" t="n">
        <f aca="false">ABS(U66-$N66)</f>
        <v>0.72665848827592</v>
      </c>
      <c r="Z66" s="0" t="n">
        <f aca="false">ABS(V66-$N66)</f>
        <v>0.0373195116308362</v>
      </c>
      <c r="AA66" s="0" t="n">
        <f aca="false">ABS(W66-$N66)</f>
        <v>0.272379097870194</v>
      </c>
      <c r="AB66" s="0" t="n">
        <f aca="false">ABS(X66-$N66)</f>
        <v>0.0672981802211728</v>
      </c>
    </row>
    <row r="67" customFormat="false" ht="12.8" hidden="false" customHeight="false" outlineLevel="0" collapsed="false">
      <c r="A67" s="0" t="n">
        <v>2.05</v>
      </c>
      <c r="B67" s="0" t="n">
        <v>2.18193642391226</v>
      </c>
      <c r="C67" s="0" t="n">
        <v>5.96867924583865</v>
      </c>
      <c r="D67" s="0" t="n">
        <v>11.1907439482278</v>
      </c>
      <c r="F67" s="0" t="n">
        <f aca="false">A67</f>
        <v>2.05</v>
      </c>
      <c r="G67" s="0" t="n">
        <f aca="false">(D67-$D$26)/($B$26 - B67)</f>
        <v>0.725070637846453</v>
      </c>
      <c r="H67" s="0" t="n">
        <f aca="false">(C67-$C$26)/($B$26 - B67)</f>
        <v>0.384120783179009</v>
      </c>
      <c r="I67" s="0" t="n">
        <f aca="false">-(D67-D66)/(B67-B66)</f>
        <v>2.02189594857748</v>
      </c>
      <c r="J67" s="0" t="n">
        <f aca="false">-(C67-C66)/(B67-B66)</f>
        <v>0.0437179063224118</v>
      </c>
      <c r="K67" s="0" t="n">
        <f aca="false">(D67 - $D$26)/(A67-$A$26)</f>
        <v>5.45889948694039</v>
      </c>
      <c r="L67" s="0" t="n">
        <f aca="false">(C67 - $C$26)/(A67-$A$26)</f>
        <v>2.89196201965509</v>
      </c>
      <c r="M67" s="0" t="n">
        <f aca="false">(D67-D66)/(A67-A66) / C67</f>
        <v>1.36938062679587</v>
      </c>
      <c r="N67" s="0" t="n">
        <f aca="false">(C67-C66)/(A67-A66) / C67</f>
        <v>0.0296090676694351</v>
      </c>
      <c r="O67" s="0" t="n">
        <f aca="false">-(B67-B66)/(A67-A66) / C67</f>
        <v>0.677275518435708</v>
      </c>
      <c r="P67" s="0" t="n">
        <f aca="false">F67</f>
        <v>2.05</v>
      </c>
      <c r="Q67" s="0" t="n">
        <f aca="false">$B$3*$B67/($Q$19 + $B67)</f>
        <v>1.51904465253097</v>
      </c>
      <c r="R67" s="0" t="n">
        <f aca="false">$B$3*$B67/($R$19 + $B67 + $B67^2/$R$20)</f>
        <v>2.12494301473027</v>
      </c>
      <c r="S67" s="0" t="n">
        <f aca="false">$B$3*$B67/($S$19*(1 + $D67/$S$21) + $B67)</f>
        <v>0.426769198947612</v>
      </c>
      <c r="T67" s="0" t="n">
        <f aca="false">$B$3*(1-$D67/$T$22)^$T$23</f>
        <v>0.18819451238036</v>
      </c>
      <c r="U67" s="0" t="n">
        <f aca="false">$B$3*$B67/($U$19 + $B67)</f>
        <v>0.708973084734063</v>
      </c>
      <c r="V67" s="0" t="n">
        <f aca="false">$B$3*$B67/($V$19 + $B67 + $B67^2/$V$20)</f>
        <v>0.000685209138915919</v>
      </c>
      <c r="W67" s="0" t="n">
        <f aca="false">$B$3*$B67/($W$19*(1 + $D67/$W$21) + $B67)</f>
        <v>0.275666656348119</v>
      </c>
      <c r="X67" s="0" t="n">
        <f aca="false">$B$3*(1-$D67/$X$22)^$X$23</f>
        <v>0.0770441695059151</v>
      </c>
      <c r="Y67" s="0" t="n">
        <f aca="false">ABS(U67-$N67)</f>
        <v>0.679364017064628</v>
      </c>
      <c r="Z67" s="0" t="n">
        <f aca="false">ABS(V67-$N67)</f>
        <v>0.0289238585305192</v>
      </c>
      <c r="AA67" s="0" t="n">
        <f aca="false">ABS(W67-$N67)</f>
        <v>0.246057588678684</v>
      </c>
      <c r="AB67" s="0" t="n">
        <f aca="false">ABS(X67-$N67)</f>
        <v>0.04743510183648</v>
      </c>
    </row>
    <row r="68" customFormat="false" ht="12.8" hidden="false" customHeight="false" outlineLevel="0" collapsed="false">
      <c r="A68" s="0" t="n">
        <v>2.1</v>
      </c>
      <c r="B68" s="0" t="n">
        <v>1.9950097823937</v>
      </c>
      <c r="C68" s="0" t="n">
        <v>5.97557917370462</v>
      </c>
      <c r="D68" s="0" t="n">
        <v>11.5935683753685</v>
      </c>
      <c r="F68" s="0" t="n">
        <f aca="false">A68</f>
        <v>2.1</v>
      </c>
      <c r="G68" s="0" t="n">
        <f aca="false">(D68-$D$26)/($B$26 - B68)</f>
        <v>0.742181615076063</v>
      </c>
      <c r="H68" s="0" t="n">
        <f aca="false">(C68-$C$26)/($B$26 - B68)</f>
        <v>0.379965942674166</v>
      </c>
      <c r="I68" s="0" t="n">
        <f aca="false">-(D68-D67)/(B68-B67)</f>
        <v>2.15498670423983</v>
      </c>
      <c r="J68" s="0" t="n">
        <f aca="false">-(C68-C67)/(B68-B67)</f>
        <v>0.0369124904289547</v>
      </c>
      <c r="K68" s="0" t="n">
        <f aca="false">(D68 - $D$26)/(A68-$A$26)</f>
        <v>5.52074684541357</v>
      </c>
      <c r="L68" s="0" t="n">
        <f aca="false">(C68 - $C$26)/(A68-$A$26)</f>
        <v>2.82639146102805</v>
      </c>
      <c r="M68" s="0" t="n">
        <f aca="false">(D68-D67)/(A68-A67) / C68</f>
        <v>1.34823559501418</v>
      </c>
      <c r="N68" s="0" t="n">
        <f aca="false">(C68-C67)/(A68-A67) / C68</f>
        <v>0.0230937543136686</v>
      </c>
      <c r="O68" s="0" t="n">
        <f aca="false">-(B68-B67)/(A68-A67) / C68</f>
        <v>0.625635226594016</v>
      </c>
      <c r="P68" s="0" t="n">
        <f aca="false">F68</f>
        <v>2.1</v>
      </c>
      <c r="Q68" s="0" t="n">
        <f aca="false">$B$3*$B68/($Q$19 + $B68)</f>
        <v>1.42602358285123</v>
      </c>
      <c r="R68" s="0" t="n">
        <f aca="false">$B$3*$B68/($R$19 + $B68 + $B68^2/$R$20)</f>
        <v>2.08202919672394</v>
      </c>
      <c r="S68" s="0" t="n">
        <f aca="false">$B$3*$B68/($S$19*(1 + $D68/$S$21) + $B68)</f>
        <v>0.380986673470265</v>
      </c>
      <c r="T68" s="0" t="n">
        <f aca="false">$B$3*(1-$D68/$T$22)^$T$23</f>
        <v>0.156061853754577</v>
      </c>
      <c r="U68" s="0" t="n">
        <f aca="false">$B$3*$B68/($U$19 + $B68)</f>
        <v>0.656206618077013</v>
      </c>
      <c r="V68" s="0" t="n">
        <f aca="false">$B$3*$B68/($V$19 + $B68 + $B68^2/$V$20)</f>
        <v>0.000749364742284226</v>
      </c>
      <c r="W68" s="0" t="n">
        <f aca="false">$B$3*$B68/($W$19*(1 + $D68/$W$21) + $B68)</f>
        <v>0.244878197573065</v>
      </c>
      <c r="X68" s="0" t="n">
        <f aca="false">$B$3*(1-$D68/$X$22)^$X$23</f>
        <v>0.0546971608470079</v>
      </c>
      <c r="Y68" s="0" t="n">
        <f aca="false">ABS(U68-$N68)</f>
        <v>0.633112863763345</v>
      </c>
      <c r="Z68" s="0" t="n">
        <f aca="false">ABS(V68-$N68)</f>
        <v>0.0223443895713843</v>
      </c>
      <c r="AA68" s="0" t="n">
        <f aca="false">ABS(W68-$N68)</f>
        <v>0.221784443259396</v>
      </c>
      <c r="AB68" s="0" t="n">
        <f aca="false">ABS(X68-$N68)</f>
        <v>0.0316034065333393</v>
      </c>
    </row>
    <row r="69" customFormat="false" ht="12.8" hidden="false" customHeight="false" outlineLevel="0" collapsed="false">
      <c r="A69" s="0" t="n">
        <v>2.15</v>
      </c>
      <c r="B69" s="0" t="n">
        <v>1.82245922029712</v>
      </c>
      <c r="C69" s="0" t="n">
        <v>5.98096390294509</v>
      </c>
      <c r="D69" s="0" t="n">
        <v>11.9873056214279</v>
      </c>
      <c r="F69" s="0" t="n">
        <f aca="false">A69</f>
        <v>2.15</v>
      </c>
      <c r="G69" s="0" t="n">
        <f aca="false">(D69-$D$26)/($B$26 - B69)</f>
        <v>0.759003325797824</v>
      </c>
      <c r="H69" s="0" t="n">
        <f aca="false">(C69-$C$26)/($B$26 - B69)</f>
        <v>0.376155598226196</v>
      </c>
      <c r="I69" s="0" t="n">
        <f aca="false">-(D69-D68)/(B69-B68)</f>
        <v>2.28186591382425</v>
      </c>
      <c r="J69" s="0" t="n">
        <f aca="false">-(C69-C68)/(B69-B68)</f>
        <v>0.0312066745830484</v>
      </c>
      <c r="K69" s="0" t="n">
        <f aca="false">(D69 - $D$26)/(A69-$A$26)</f>
        <v>5.57549098671065</v>
      </c>
      <c r="L69" s="0" t="n">
        <f aca="false">(C69 - $C$26)/(A69-$A$26)</f>
        <v>2.76316595227878</v>
      </c>
      <c r="M69" s="0" t="n">
        <f aca="false">(D69-D68)/(A69-A68) / C69</f>
        <v>1.3166347513501</v>
      </c>
      <c r="N69" s="0" t="n">
        <f aca="false">(C69-C68)/(A69-A68) / C69</f>
        <v>0.0180062255109702</v>
      </c>
      <c r="O69" s="0" t="n">
        <f aca="false">-(B69-B68)/(A69-A68) / C69</f>
        <v>0.576999175706829</v>
      </c>
      <c r="P69" s="0" t="n">
        <f aca="false">F69</f>
        <v>2.15</v>
      </c>
      <c r="Q69" s="0" t="n">
        <f aca="false">$B$3*$B69/($Q$19 + $B69)</f>
        <v>1.33563218294895</v>
      </c>
      <c r="R69" s="0" t="n">
        <f aca="false">$B$3*$B69/($R$19 + $B69 + $B69^2/$R$20)</f>
        <v>2.03094338060591</v>
      </c>
      <c r="S69" s="0" t="n">
        <f aca="false">$B$3*$B69/($S$19*(1 + $D69/$S$21) + $B69)</f>
        <v>0.340048219599802</v>
      </c>
      <c r="T69" s="0" t="n">
        <f aca="false">$B$3*(1-$D69/$T$22)^$T$23</f>
        <v>0.128814376042058</v>
      </c>
      <c r="U69" s="0" t="n">
        <f aca="false">$B$3*$B69/($U$19 + $B69)</f>
        <v>0.606333207500659</v>
      </c>
      <c r="V69" s="0" t="n">
        <f aca="false">$B$3*$B69/($V$19 + $B69 + $B69^2/$V$20)</f>
        <v>0.000820254183123966</v>
      </c>
      <c r="W69" s="0" t="n">
        <f aca="false">$B$3*$B69/($W$19*(1 + $D69/$W$21) + $B69)</f>
        <v>0.21759224629201</v>
      </c>
      <c r="X69" s="0" t="n">
        <f aca="false">$B$3*(1-$D69/$X$22)^$X$23</f>
        <v>0.0375130388805954</v>
      </c>
      <c r="Y69" s="0" t="n">
        <f aca="false">ABS(U69-$N69)</f>
        <v>0.588326981989689</v>
      </c>
      <c r="Z69" s="0" t="n">
        <f aca="false">ABS(V69-$N69)</f>
        <v>0.0171859713278462</v>
      </c>
      <c r="AA69" s="0" t="n">
        <f aca="false">ABS(W69-$N69)</f>
        <v>0.19958602078104</v>
      </c>
      <c r="AB69" s="0" t="n">
        <f aca="false">ABS(X69-$N69)</f>
        <v>0.0195068133696252</v>
      </c>
    </row>
    <row r="70" customFormat="false" ht="12.8" hidden="false" customHeight="false" outlineLevel="0" collapsed="false">
      <c r="A70" s="0" t="n">
        <v>2.2</v>
      </c>
      <c r="B70" s="0" t="n">
        <v>1.66345392987845</v>
      </c>
      <c r="C70" s="0" t="n">
        <v>5.98516426106019</v>
      </c>
      <c r="D70" s="0" t="n">
        <v>12.3683320782436</v>
      </c>
      <c r="F70" s="0" t="n">
        <f aca="false">A70</f>
        <v>2.2</v>
      </c>
      <c r="G70" s="0" t="n">
        <f aca="false">(D70-$D$26)/($B$26 - B70)</f>
        <v>0.775323094765024</v>
      </c>
      <c r="H70" s="0" t="n">
        <f aca="false">(C70-$C$26)/($B$26 - B70)</f>
        <v>0.372669598217018</v>
      </c>
      <c r="I70" s="0" t="n">
        <f aca="false">-(D70-D69)/(B70-B69)</f>
        <v>2.39631307746073</v>
      </c>
      <c r="J70" s="0" t="n">
        <f aca="false">-(C70-C69)/(B70-B69)</f>
        <v>0.0264164676787769</v>
      </c>
      <c r="K70" s="0" t="n">
        <f aca="false">(D70 - $D$26)/(A70-$A$26)</f>
        <v>5.62196912647436</v>
      </c>
      <c r="L70" s="0" t="n">
        <f aca="false">(C70 - $C$26)/(A70-$A$26)</f>
        <v>2.70227597977931</v>
      </c>
      <c r="M70" s="0" t="n">
        <f aca="false">(D70-D69)/(A70-A69) / C70</f>
        <v>1.27323642324966</v>
      </c>
      <c r="N70" s="0" t="n">
        <f aca="false">(C70-C69)/(A70-A69) / C70</f>
        <v>0.0140358992063996</v>
      </c>
      <c r="O70" s="0" t="n">
        <f aca="false">-(B70-B69)/(A70-A69) / C70</f>
        <v>0.531331417094653</v>
      </c>
      <c r="P70" s="0" t="n">
        <f aca="false">F70</f>
        <v>2.2</v>
      </c>
      <c r="Q70" s="0" t="n">
        <f aca="false">$B$3*$B70/($Q$19 + $B70)</f>
        <v>1.24819196424518</v>
      </c>
      <c r="R70" s="0" t="n">
        <f aca="false">$B$3*$B70/($R$19 + $B70 + $B70^2/$R$20)</f>
        <v>1.97238003336963</v>
      </c>
      <c r="S70" s="0" t="n">
        <f aca="false">$B$3*$B70/($S$19*(1 + $D70/$S$21) + $B70)</f>
        <v>0.303548678993867</v>
      </c>
      <c r="T70" s="0" t="n">
        <f aca="false">$B$3*(1-$D70/$T$22)^$T$23</f>
        <v>0.106005373348748</v>
      </c>
      <c r="U70" s="0" t="n">
        <f aca="false">$B$3*$B70/($U$19 + $B70)</f>
        <v>0.559350110728485</v>
      </c>
      <c r="V70" s="0" t="n">
        <f aca="false">$B$3*$B70/($V$19 + $B70 + $B70^2/$V$20)</f>
        <v>0.000898581352081099</v>
      </c>
      <c r="W70" s="0" t="n">
        <f aca="false">$B$3*$B70/($W$19*(1 + $D70/$W$21) + $B70)</f>
        <v>0.19346068107612</v>
      </c>
      <c r="X70" s="0" t="n">
        <f aca="false">$B$3*(1-$D70/$X$22)^$X$23</f>
        <v>0.0247453790017387</v>
      </c>
      <c r="Y70" s="0" t="n">
        <f aca="false">ABS(U70-$N70)</f>
        <v>0.545314211522085</v>
      </c>
      <c r="Z70" s="0" t="n">
        <f aca="false">ABS(V70-$N70)</f>
        <v>0.0131373178543185</v>
      </c>
      <c r="AA70" s="0" t="n">
        <f aca="false">ABS(W70-$N70)</f>
        <v>0.17942478186972</v>
      </c>
      <c r="AB70" s="0" t="n">
        <f aca="false">ABS(X70-$N70)</f>
        <v>0.0107094797953391</v>
      </c>
    </row>
    <row r="71" customFormat="false" ht="12.8" hidden="false" customHeight="false" outlineLevel="0" collapsed="false">
      <c r="A71" s="0" t="n">
        <v>2.25</v>
      </c>
      <c r="B71" s="0" t="n">
        <v>1.51716360042487</v>
      </c>
      <c r="C71" s="0" t="n">
        <v>5.98843959202004</v>
      </c>
      <c r="D71" s="0" t="n">
        <v>12.7327028378485</v>
      </c>
      <c r="F71" s="0" t="n">
        <f aca="false">A71</f>
        <v>2.25</v>
      </c>
      <c r="G71" s="0" t="n">
        <f aca="false">(D71-$D$26)/($B$26 - B71)</f>
        <v>0.790911140595322</v>
      </c>
      <c r="H71" s="0" t="n">
        <f aca="false">(C71-$C$26)/($B$26 - B71)</f>
        <v>0.369486584731725</v>
      </c>
      <c r="I71" s="0" t="n">
        <f aca="false">-(D71-D70)/(B71-B70)</f>
        <v>2.49073715922226</v>
      </c>
      <c r="J71" s="0" t="n">
        <f aca="false">-(C71-C70)/(B71-B70)</f>
        <v>0.0223892513748793</v>
      </c>
      <c r="K71" s="0" t="n">
        <f aca="false">(D71 - $D$26)/(A71-$A$26)</f>
        <v>5.65897903904378</v>
      </c>
      <c r="L71" s="0" t="n">
        <f aca="false">(C71 - $C$26)/(A71-$A$26)</f>
        <v>2.6436811050997</v>
      </c>
      <c r="M71" s="0" t="n">
        <f aca="false">(D71-D70)/(A71-A70) / C71</f>
        <v>1.21691386881633</v>
      </c>
      <c r="N71" s="0" t="n">
        <f aca="false">(C71-C70)/(A71-A70) / C71</f>
        <v>0.0109388461201636</v>
      </c>
      <c r="O71" s="0" t="n">
        <f aca="false">-(B71-B70)/(A71-A70) / C71</f>
        <v>0.488575787417214</v>
      </c>
      <c r="P71" s="0" t="n">
        <f aca="false">F71</f>
        <v>2.25</v>
      </c>
      <c r="Q71" s="0" t="n">
        <f aca="false">$B$3*$B71/($Q$19 + $B71)</f>
        <v>1.16397538365153</v>
      </c>
      <c r="R71" s="0" t="n">
        <f aca="false">$B$3*$B71/($R$19 + $B71 + $B71^2/$R$20)</f>
        <v>1.907172486393</v>
      </c>
      <c r="S71" s="0" t="n">
        <f aca="false">$B$3*$B71/($S$19*(1 + $D71/$S$21) + $B71)</f>
        <v>0.271090832556162</v>
      </c>
      <c r="T71" s="0" t="n">
        <f aca="false">$B$3*(1-$D71/$T$22)^$T$23</f>
        <v>0.0871649123287889</v>
      </c>
      <c r="U71" s="0" t="n">
        <f aca="false">$B$3*$B71/($U$19 + $B71)</f>
        <v>0.515227727747332</v>
      </c>
      <c r="V71" s="0" t="n">
        <f aca="false">$B$3*$B71/($V$19 + $B71 + $B71^2/$V$20)</f>
        <v>0.000985122749150884</v>
      </c>
      <c r="W71" s="0" t="n">
        <f aca="false">$B$3*$B71/($W$19*(1 + $D71/$W$21) + $B71)</f>
        <v>0.172157320258686</v>
      </c>
      <c r="X71" s="0" t="n">
        <f aca="false">$B$3*(1-$D71/$X$22)^$X$23</f>
        <v>0.0156244383221609</v>
      </c>
      <c r="Y71" s="0" t="n">
        <f aca="false">ABS(U71-$N71)</f>
        <v>0.504288881627169</v>
      </c>
      <c r="Z71" s="0" t="n">
        <f aca="false">ABS(V71-$N71)</f>
        <v>0.0099537233710127</v>
      </c>
      <c r="AA71" s="0" t="n">
        <f aca="false">ABS(W71-$N71)</f>
        <v>0.161218474138522</v>
      </c>
      <c r="AB71" s="0" t="n">
        <f aca="false">ABS(X71-$N71)</f>
        <v>0.00468559220199732</v>
      </c>
    </row>
    <row r="72" customFormat="false" ht="12.8" hidden="false" customHeight="false" outlineLevel="0" collapsed="false">
      <c r="A72" s="0" t="n">
        <v>2.3</v>
      </c>
      <c r="B72" s="0" t="n">
        <v>1.38276840686694</v>
      </c>
      <c r="C72" s="0" t="n">
        <v>5.99099290645958</v>
      </c>
      <c r="D72" s="0" t="n">
        <v>13.076274506019</v>
      </c>
      <c r="F72" s="0" t="n">
        <f aca="false">A72</f>
        <v>2.3</v>
      </c>
      <c r="G72" s="0" t="n">
        <f aca="false">(D72-$D$26)/($B$26 - B72)</f>
        <v>0.805527938562745</v>
      </c>
      <c r="H72" s="0" t="n">
        <f aca="false">(C72-$C$26)/($B$26 - B72)</f>
        <v>0.366584878072807</v>
      </c>
      <c r="I72" s="0" t="n">
        <f aca="false">-(D72-D71)/(B72-B71)</f>
        <v>2.55642824028828</v>
      </c>
      <c r="J72" s="0" t="n">
        <f aca="false">-(C72-C71)/(B72-B71)</f>
        <v>0.018998554724648</v>
      </c>
      <c r="K72" s="0" t="n">
        <f aca="false">(D72 - $D$26)/(A72-$A$26)</f>
        <v>5.68533674174739</v>
      </c>
      <c r="L72" s="0" t="n">
        <f aca="false">(C72 - $C$26)/(A72-$A$26)</f>
        <v>2.58731991344081</v>
      </c>
      <c r="M72" s="0" t="n">
        <f aca="false">(D72-D71)/(A72-A71) / C72</f>
        <v>1.14696069094009</v>
      </c>
      <c r="N72" s="0" t="n">
        <f aca="false">(C72-C71)/(A72-A71) / C72</f>
        <v>0.00852384397513466</v>
      </c>
      <c r="O72" s="0" t="n">
        <f aca="false">-(B72-B71)/(A72-A71) / C72</f>
        <v>0.448657495197577</v>
      </c>
      <c r="P72" s="0" t="n">
        <f aca="false">F72</f>
        <v>2.3</v>
      </c>
      <c r="Q72" s="0" t="n">
        <f aca="false">$B$3*$B72/($Q$19 + $B72)</f>
        <v>1.08320427651682</v>
      </c>
      <c r="R72" s="0" t="n">
        <f aca="false">$B$3*$B72/($R$19 + $B72 + $B72^2/$R$20)</f>
        <v>1.83625896311087</v>
      </c>
      <c r="S72" s="0" t="n">
        <f aca="false">$B$3*$B72/($S$19*(1 + $D72/$S$21) + $B72)</f>
        <v>0.242290700076608</v>
      </c>
      <c r="T72" s="0" t="n">
        <f aca="false">$B$3*(1-$D72/$T$22)^$T$23</f>
        <v>0.0718140443710028</v>
      </c>
      <c r="U72" s="0" t="n">
        <f aca="false">$B$3*$B72/($U$19 + $B72)</f>
        <v>0.47391313942357</v>
      </c>
      <c r="V72" s="0" t="n">
        <f aca="false">$B$3*$B72/($V$19 + $B72 + $B72^2/$V$20)</f>
        <v>0.00108073464414222</v>
      </c>
      <c r="W72" s="0" t="n">
        <f aca="false">$B$3*$B72/($W$19*(1 + $D72/$W$21) + $B72)</f>
        <v>0.153378709145757</v>
      </c>
      <c r="X72" s="0" t="n">
        <f aca="false">$B$3*(1-$D72/$X$22)^$X$23</f>
        <v>0.00939391186768417</v>
      </c>
      <c r="Y72" s="0" t="n">
        <f aca="false">ABS(U72-$N72)</f>
        <v>0.465389295448435</v>
      </c>
      <c r="Z72" s="0" t="n">
        <f aca="false">ABS(V72-$N72)</f>
        <v>0.00744310933099244</v>
      </c>
      <c r="AA72" s="0" t="n">
        <f aca="false">ABS(W72-$N72)</f>
        <v>0.144854865170622</v>
      </c>
      <c r="AB72" s="0" t="n">
        <f aca="false">ABS(X72-$N72)</f>
        <v>0.000870067892549509</v>
      </c>
    </row>
    <row r="73" customFormat="false" ht="12.8" hidden="false" customHeight="false" outlineLevel="0" collapsed="false">
      <c r="A73" s="0" t="n">
        <v>2.35</v>
      </c>
      <c r="B73" s="0" t="n">
        <v>1.25946712113993</v>
      </c>
      <c r="C73" s="0" t="n">
        <v>5.99298293840967</v>
      </c>
      <c r="D73" s="0" t="n">
        <v>13.3949091884924</v>
      </c>
      <c r="F73" s="0" t="n">
        <f aca="false">A73</f>
        <v>2.35</v>
      </c>
      <c r="G73" s="0" t="n">
        <f aca="false">(D73-$D$26)/($B$26 - B73)</f>
        <v>0.818936210179302</v>
      </c>
      <c r="H73" s="0" t="n">
        <f aca="false">(C73-$C$26)/($B$26 - B73)</f>
        <v>0.363943089036481</v>
      </c>
      <c r="I73" s="0" t="n">
        <f aca="false">-(D73-D72)/(B73-B72)</f>
        <v>2.58419594406225</v>
      </c>
      <c r="J73" s="0" t="n">
        <f aca="false">-(C73-C72)/(B73-B72)</f>
        <v>0.0161395879885291</v>
      </c>
      <c r="K73" s="0" t="n">
        <f aca="false">(D73 - $D$26)/(A73-$A$26)</f>
        <v>5.69996135680528</v>
      </c>
      <c r="L73" s="0" t="n">
        <f aca="false">(C73 - $C$26)/(A73-$A$26)</f>
        <v>2.53311737568679</v>
      </c>
      <c r="M73" s="0" t="n">
        <f aca="false">(D73-D72)/(A73-A72) / C73</f>
        <v>1.06335921776528</v>
      </c>
      <c r="N73" s="0" t="n">
        <f aca="false">(C73-C72)/(A73-A72) / C73</f>
        <v>0.00664120679314972</v>
      </c>
      <c r="O73" s="0" t="n">
        <f aca="false">-(B73-B72)/(A73-A72) / C73</f>
        <v>0.411485522298948</v>
      </c>
      <c r="P73" s="0" t="n">
        <f aca="false">F73</f>
        <v>2.35</v>
      </c>
      <c r="Q73" s="0" t="n">
        <f aca="false">$B$3*$B73/($Q$19 + $B73)</f>
        <v>1.00604979366883</v>
      </c>
      <c r="R73" s="0" t="n">
        <f aca="false">$B$3*$B73/($R$19 + $B73 + $B73^2/$R$20)</f>
        <v>1.76064608308829</v>
      </c>
      <c r="S73" s="0" t="n">
        <f aca="false">$B$3*$B73/($S$19*(1 + $D73/$S$21) + $B73)</f>
        <v>0.216781084206225</v>
      </c>
      <c r="T73" s="0" t="n">
        <f aca="false">$B$3*(1-$D73/$T$22)^$T$23</f>
        <v>0.0594792102739013</v>
      </c>
      <c r="U73" s="0" t="n">
        <f aca="false">$B$3*$B73/($U$19 + $B73)</f>
        <v>0.435333697896915</v>
      </c>
      <c r="V73" s="0" t="n">
        <f aca="false">$B$3*$B73/($V$19 + $B73 + $B73^2/$V$20)</f>
        <v>0.00118636082882172</v>
      </c>
      <c r="W73" s="0" t="n">
        <f aca="false">$B$3*$B73/($W$19*(1 + $D73/$W$21) + $B73)</f>
        <v>0.136844023027354</v>
      </c>
      <c r="X73" s="0" t="n">
        <f aca="false">$B$3*(1-$D73/$X$22)^$X$23</f>
        <v>0.00534856093059789</v>
      </c>
      <c r="Y73" s="0" t="n">
        <f aca="false">ABS(U73-$N73)</f>
        <v>0.428692491103765</v>
      </c>
      <c r="Z73" s="0" t="n">
        <f aca="false">ABS(V73-$N73)</f>
        <v>0.005454845964328</v>
      </c>
      <c r="AA73" s="0" t="n">
        <f aca="false">ABS(W73-$N73)</f>
        <v>0.130202816234204</v>
      </c>
      <c r="AB73" s="0" t="n">
        <f aca="false">ABS(X73-$N73)</f>
        <v>0.00129264586255183</v>
      </c>
    </row>
    <row r="74" customFormat="false" ht="12.8" hidden="false" customHeight="false" outlineLevel="0" collapsed="false">
      <c r="A74" s="0" t="n">
        <v>2.4</v>
      </c>
      <c r="B74" s="0" t="n">
        <v>1.14648351797738</v>
      </c>
      <c r="C74" s="0" t="n">
        <v>5.9945336928336</v>
      </c>
      <c r="D74" s="0" t="n">
        <v>13.6847698269432</v>
      </c>
      <c r="F74" s="0" t="n">
        <f aca="false">A74</f>
        <v>2.4</v>
      </c>
      <c r="G74" s="0" t="n">
        <f aca="false">(D74-$D$26)/($B$26 - B74)</f>
        <v>0.830918041892662</v>
      </c>
      <c r="H74" s="0" t="n">
        <f aca="false">(C74-$C$26)/($B$26 - B74)</f>
        <v>0.361540529885984</v>
      </c>
      <c r="I74" s="0" t="n">
        <f aca="false">-(D74-D73)/(B74-B73)</f>
        <v>2.56551066116891</v>
      </c>
      <c r="J74" s="0" t="n">
        <f aca="false">-(C74-C73)/(B74-B73)</f>
        <v>0.0137254821099952</v>
      </c>
      <c r="K74" s="0" t="n">
        <f aca="false">(D74 - $D$26)/(A74-$A$26)</f>
        <v>5.701987427893</v>
      </c>
      <c r="L74" s="0" t="n">
        <f aca="false">(C74 - $C$26)/(A74-$A$26)</f>
        <v>2.48099024470329</v>
      </c>
      <c r="M74" s="0" t="n">
        <f aca="false">(D74-D73)/(A74-A73) / C74</f>
        <v>0.967083190465091</v>
      </c>
      <c r="N74" s="0" t="n">
        <f aca="false">(C74-C73)/(A74-A73) / C74</f>
        <v>0.00517389509640856</v>
      </c>
      <c r="O74" s="0" t="n">
        <f aca="false">-(B74-B73)/(A74-A73) / C74</f>
        <v>0.376955436242259</v>
      </c>
      <c r="P74" s="0" t="n">
        <f aca="false">F74</f>
        <v>2.4</v>
      </c>
      <c r="Q74" s="0" t="n">
        <f aca="false">$B$3*$B74/($Q$19 + $B74)</f>
        <v>0.932633687720888</v>
      </c>
      <c r="R74" s="0" t="n">
        <f aca="false">$B$3*$B74/($R$19 + $B74 + $B74^2/$R$20)</f>
        <v>1.6813722958546</v>
      </c>
      <c r="S74" s="0" t="n">
        <f aca="false">$B$3*$B74/($S$19*(1 + $D74/$S$21) + $B74)</f>
        <v>0.194213751510784</v>
      </c>
      <c r="T74" s="0" t="n">
        <f aca="false">$B$3*(1-$D74/$T$22)^$T$23</f>
        <v>0.0497057644977404</v>
      </c>
      <c r="U74" s="0" t="n">
        <f aca="false">$B$3*$B74/($U$19 + $B74)</f>
        <v>0.399400547833047</v>
      </c>
      <c r="V74" s="0" t="n">
        <f aca="false">$B$3*$B74/($V$19 + $B74 + $B74^2/$V$20)</f>
        <v>0.00130304096796546</v>
      </c>
      <c r="W74" s="0" t="n">
        <f aca="false">$B$3*$B74/($W$19*(1 + $D74/$W$21) + $B74)</f>
        <v>0.122294374129177</v>
      </c>
      <c r="X74" s="0" t="n">
        <f aca="false">$B$3*(1-$D74/$X$22)^$X$23</f>
        <v>0.0028678534635498</v>
      </c>
      <c r="Y74" s="0" t="n">
        <f aca="false">ABS(U74-$N74)</f>
        <v>0.394226652736639</v>
      </c>
      <c r="Z74" s="0" t="n">
        <f aca="false">ABS(V74-$N74)</f>
        <v>0.0038708541284431</v>
      </c>
      <c r="AA74" s="0" t="n">
        <f aca="false">ABS(W74-$N74)</f>
        <v>0.117120479032769</v>
      </c>
      <c r="AB74" s="0" t="n">
        <f aca="false">ABS(X74-$N74)</f>
        <v>0.00230604163285876</v>
      </c>
    </row>
    <row r="75" customFormat="false" ht="12.8" hidden="false" customHeight="false" outlineLevel="0" collapsed="false">
      <c r="A75" s="0" t="n">
        <v>2.45</v>
      </c>
      <c r="B75" s="0" t="n">
        <v>1.04307126156835</v>
      </c>
      <c r="C75" s="0" t="n">
        <v>5.9957419776054</v>
      </c>
      <c r="D75" s="0" t="n">
        <v>13.9426952998274</v>
      </c>
      <c r="F75" s="0" t="n">
        <f aca="false">A75</f>
        <v>2.45</v>
      </c>
      <c r="G75" s="0" t="n">
        <f aca="false">(D75-$D$26)/($B$26 - B75)</f>
        <v>0.84129635054943</v>
      </c>
      <c r="H75" s="0" t="n">
        <f aca="false">(C75-$C$26)/($B$26 - B75)</f>
        <v>0.359357477912699</v>
      </c>
      <c r="I75" s="0" t="n">
        <f aca="false">-(D75-D74)/(B75-B74)</f>
        <v>2.49414800373391</v>
      </c>
      <c r="J75" s="0" t="n">
        <f aca="false">-(C75-C74)/(B75-B74)</f>
        <v>0.0116841544102939</v>
      </c>
      <c r="K75" s="0" t="n">
        <f aca="false">(D75 - $D$26)/(A75-$A$26)</f>
        <v>5.69089604074588</v>
      </c>
      <c r="L75" s="0" t="n">
        <f aca="false">(C75 - $C$26)/(A75-$A$26)</f>
        <v>2.43085096818763</v>
      </c>
      <c r="M75" s="0" t="n">
        <f aca="false">(D75-D74)/(A75-A74) / C75</f>
        <v>0.860362149830907</v>
      </c>
      <c r="N75" s="0" t="n">
        <f aca="false">(C75-C74)/(A75-A74) / C75</f>
        <v>0.00403047621566457</v>
      </c>
      <c r="O75" s="0" t="n">
        <f aca="false">-(B75-B74)/(A75-A74) / C75</f>
        <v>0.344952323816745</v>
      </c>
      <c r="P75" s="0" t="n">
        <f aca="false">F75</f>
        <v>2.45</v>
      </c>
      <c r="Q75" s="0" t="n">
        <f aca="false">$B$3*$B75/($Q$19 + $B75)</f>
        <v>0.863030747462709</v>
      </c>
      <c r="R75" s="0" t="n">
        <f aca="false">$B$3*$B75/($R$19 + $B75 + $B75^2/$R$20)</f>
        <v>1.5994734332523</v>
      </c>
      <c r="S75" s="0" t="n">
        <f aca="false">$B$3*$B75/($S$19*(1 + $D75/$S$21) + $B75)</f>
        <v>0.174260753259727</v>
      </c>
      <c r="T75" s="0" t="n">
        <f aca="false">$B$3*(1-$D75/$T$22)^$T$23</f>
        <v>0.0420695342192258</v>
      </c>
      <c r="U75" s="0" t="n">
        <f aca="false">$B$3*$B75/($U$19 + $B75)</f>
        <v>0.366011982598038</v>
      </c>
      <c r="V75" s="0" t="n">
        <f aca="false">$B$3*$B75/($V$19 + $B75 + $B75^2/$V$20)</f>
        <v>0.00143191953859798</v>
      </c>
      <c r="W75" s="0" t="n">
        <f aca="false">$B$3*$B75/($W$19*(1 + $D75/$W$21) + $B75)</f>
        <v>0.1094918525737</v>
      </c>
      <c r="X75" s="0" t="n">
        <f aca="false">$B$3*(1-$D75/$X$22)^$X$23</f>
        <v>0.00144027488116387</v>
      </c>
      <c r="Y75" s="0" t="n">
        <f aca="false">ABS(U75-$N75)</f>
        <v>0.361981506382373</v>
      </c>
      <c r="Z75" s="0" t="n">
        <f aca="false">ABS(V75-$N75)</f>
        <v>0.00259855667706658</v>
      </c>
      <c r="AA75" s="0" t="n">
        <f aca="false">ABS(W75-$N75)</f>
        <v>0.105461376358035</v>
      </c>
      <c r="AB75" s="0" t="n">
        <f aca="false">ABS(X75-$N75)</f>
        <v>0.0025902013345007</v>
      </c>
    </row>
    <row r="76" customFormat="false" ht="12.8" hidden="false" customHeight="false" outlineLevel="0" collapsed="false">
      <c r="A76" s="0" t="n">
        <v>2.5</v>
      </c>
      <c r="B76" s="0" t="n">
        <v>0.948517463551335</v>
      </c>
      <c r="C76" s="0" t="n">
        <v>5.99668332817846</v>
      </c>
      <c r="D76" s="0" t="n">
        <v>14.1666072965439</v>
      </c>
      <c r="F76" s="0" t="n">
        <f aca="false">A76</f>
        <v>2.5</v>
      </c>
      <c r="G76" s="0" t="n">
        <f aca="false">(D76-$D$26)/($B$26 - B76)</f>
        <v>0.849957810813634</v>
      </c>
      <c r="H76" s="0" t="n">
        <f aca="false">(C76-$C$26)/($B$26 - B76)</f>
        <v>0.357375332164255</v>
      </c>
      <c r="I76" s="0" t="n">
        <f aca="false">-(D76-D75)/(B76-B75)</f>
        <v>2.36809098536905</v>
      </c>
      <c r="J76" s="0" t="n">
        <f aca="false">-(C76-C75)/(B76-B75)</f>
        <v>0.00995571402525953</v>
      </c>
      <c r="K76" s="0" t="n">
        <f aca="false">(D76 - $D$26)/(A76-$A$26)</f>
        <v>5.66664291861756</v>
      </c>
      <c r="L76" s="0" t="n">
        <f aca="false">(C76 - $C$26)/(A76-$A$26)</f>
        <v>2.3826104890531</v>
      </c>
      <c r="M76" s="0" t="n">
        <f aca="false">(D76-D75)/(A76-A75) / C76</f>
        <v>0.74678612980724</v>
      </c>
      <c r="N76" s="0" t="n">
        <f aca="false">(C76-C75)/(A76-A75) / C76</f>
        <v>0.00313957073116115</v>
      </c>
      <c r="O76" s="0" t="n">
        <f aca="false">-(B76-B75)/(A76-A75) / C76</f>
        <v>0.315353647482788</v>
      </c>
      <c r="P76" s="0" t="n">
        <f aca="false">F76</f>
        <v>2.5</v>
      </c>
      <c r="Q76" s="0" t="n">
        <f aca="false">$B$3*$B76/($Q$19 + $B76)</f>
        <v>0.797272151727919</v>
      </c>
      <c r="R76" s="0" t="n">
        <f aca="false">$B$3*$B76/($R$19 + $B76 + $B76^2/$R$20)</f>
        <v>1.51595212850449</v>
      </c>
      <c r="S76" s="0" t="n">
        <f aca="false">$B$3*$B76/($S$19*(1 + $D76/$S$21) + $B76)</f>
        <v>0.156615457427802</v>
      </c>
      <c r="T76" s="0" t="n">
        <f aca="false">$B$3*(1-$D76/$T$22)^$T$23</f>
        <v>0.0361855249997347</v>
      </c>
      <c r="U76" s="0" t="n">
        <f aca="false">$B$3*$B76/($U$19 + $B76)</f>
        <v>0.335056564108492</v>
      </c>
      <c r="V76" s="0" t="n">
        <f aca="false">$B$3*$B76/($V$19 + $B76 + $B76^2/$V$20)</f>
        <v>0.00157425532056561</v>
      </c>
      <c r="W76" s="0" t="n">
        <f aca="false">$B$3*$B76/($W$19*(1 + $D76/$W$21) + $B76)</f>
        <v>0.0982186554161964</v>
      </c>
      <c r="X76" s="0" t="n">
        <f aca="false">$B$3*(1-$D76/$X$22)^$X$23</f>
        <v>0.000673999503308527</v>
      </c>
      <c r="Y76" s="0" t="n">
        <f aca="false">ABS(U76-$N76)</f>
        <v>0.331916993377331</v>
      </c>
      <c r="Z76" s="0" t="n">
        <f aca="false">ABS(V76-$N76)</f>
        <v>0.00156531541059553</v>
      </c>
      <c r="AA76" s="0" t="n">
        <f aca="false">ABS(W76-$N76)</f>
        <v>0.0950790846850353</v>
      </c>
      <c r="AB76" s="0" t="n">
        <f aca="false">ABS(X76-$N76)</f>
        <v>0.00246557122785262</v>
      </c>
    </row>
    <row r="77" customFormat="false" ht="12.8" hidden="false" customHeight="false" outlineLevel="0" collapsed="false">
      <c r="A77" s="0" t="n">
        <v>2.55</v>
      </c>
      <c r="B77" s="0" t="n">
        <v>0.862145098821723</v>
      </c>
      <c r="C77" s="0" t="n">
        <v>5.99741665751205</v>
      </c>
      <c r="D77" s="0" t="n">
        <v>14.3558590483865</v>
      </c>
      <c r="F77" s="0" t="n">
        <f aca="false">A77</f>
        <v>2.55</v>
      </c>
      <c r="G77" s="0" t="n">
        <f aca="false">(D77-$D$26)/($B$26 - B77)</f>
        <v>0.856871998059116</v>
      </c>
      <c r="H77" s="0" t="n">
        <f aca="false">(C77-$C$26)/($B$26 - B77)</f>
        <v>0.355576693672252</v>
      </c>
      <c r="I77" s="0" t="n">
        <f aca="false">-(D77-D76)/(B77-B76)</f>
        <v>2.19111462833109</v>
      </c>
      <c r="J77" s="0" t="n">
        <f aca="false">-(C77-C76)/(B77-B76)</f>
        <v>0.00849032368033145</v>
      </c>
      <c r="K77" s="0" t="n">
        <f aca="false">(D77 - $D$26)/(A77-$A$26)</f>
        <v>5.62974864642608</v>
      </c>
      <c r="L77" s="0" t="n">
        <f aca="false">(C77 - $C$26)/(A77-$A$26)</f>
        <v>2.33618021645739</v>
      </c>
      <c r="M77" s="0" t="n">
        <f aca="false">(D77-D76)/(A77-A76) / C77</f>
        <v>0.631110902076663</v>
      </c>
      <c r="N77" s="0" t="n">
        <f aca="false">(C77-C76)/(A77-A76) / C77</f>
        <v>0.00244548403243427</v>
      </c>
      <c r="O77" s="0" t="n">
        <f aca="false">-(B77-B76)/(A77-A76) / C77</f>
        <v>0.288031896604772</v>
      </c>
      <c r="P77" s="0" t="n">
        <f aca="false">F77</f>
        <v>2.55</v>
      </c>
      <c r="Q77" s="0" t="n">
        <f aca="false">$B$3*$B77/($Q$19 + $B77)</f>
        <v>0.735349504565327</v>
      </c>
      <c r="R77" s="0" t="n">
        <f aca="false">$B$3*$B77/($R$19 + $B77 + $B77^2/$R$20)</f>
        <v>1.43175231263277</v>
      </c>
      <c r="S77" s="0" t="n">
        <f aca="false">$B$3*$B77/($S$19*(1 + $D77/$S$21) + $B77)</f>
        <v>0.140993811169068</v>
      </c>
      <c r="T77" s="0" t="n">
        <f aca="false">$B$3*(1-$D77/$T$22)^$T$23</f>
        <v>0.0317132992229691</v>
      </c>
      <c r="U77" s="0" t="n">
        <f aca="false">$B$3*$B77/($U$19 + $B77)</f>
        <v>0.306415958056467</v>
      </c>
      <c r="V77" s="0" t="n">
        <f aca="false">$B$3*$B77/($V$19 + $B77 + $B77^2/$V$20)</f>
        <v>0.00173143136435032</v>
      </c>
      <c r="W77" s="0" t="n">
        <f aca="false">$B$3*$B77/($W$19*(1 + $D77/$W$21) + $B77)</f>
        <v>0.0882766111818707</v>
      </c>
      <c r="X77" s="0" t="n">
        <f aca="false">$B$3*(1-$D77/$X$22)^$X$23</f>
        <v>0.00029242476613105</v>
      </c>
      <c r="Y77" s="0" t="n">
        <f aca="false">ABS(U77-$N77)</f>
        <v>0.303970474024033</v>
      </c>
      <c r="Z77" s="0" t="n">
        <f aca="false">ABS(V77-$N77)</f>
        <v>0.000714052668083951</v>
      </c>
      <c r="AA77" s="0" t="n">
        <f aca="false">ABS(W77-$N77)</f>
        <v>0.0858311271494364</v>
      </c>
      <c r="AB77" s="0" t="n">
        <f aca="false">ABS(X77-$N77)</f>
        <v>0.00215305926630322</v>
      </c>
    </row>
    <row r="78" customFormat="false" ht="12.8" hidden="false" customHeight="false" outlineLevel="0" collapsed="false">
      <c r="A78" s="0" t="n">
        <v>2.6</v>
      </c>
      <c r="B78" s="0" t="n">
        <v>0.783314455935287</v>
      </c>
      <c r="C78" s="0" t="n">
        <v>5.9979878992172</v>
      </c>
      <c r="D78" s="0" t="n">
        <v>14.5114126695702</v>
      </c>
      <c r="F78" s="0" t="n">
        <f aca="false">A78</f>
        <v>2.6</v>
      </c>
      <c r="G78" s="0" t="n">
        <f aca="false">(D78-$D$26)/($B$26 - B78)</f>
        <v>0.862100287746967</v>
      </c>
      <c r="H78" s="0" t="n">
        <f aca="false">(C78-$C$26)/($B$26 - B78)</f>
        <v>0.353945391708309</v>
      </c>
      <c r="I78" s="0" t="n">
        <f aca="false">-(D78-D77)/(B78-B77)</f>
        <v>1.97326338449112</v>
      </c>
      <c r="J78" s="0" t="n">
        <f aca="false">-(C78-C77)/(B78-B77)</f>
        <v>0.00724644230003067</v>
      </c>
      <c r="K78" s="0" t="n">
        <f aca="false">(D78 - $D$26)/(A78-$A$26)</f>
        <v>5.58131256521931</v>
      </c>
      <c r="L78" s="0" t="n">
        <f aca="false">(C78 - $C$26)/(A78-$A$26)</f>
        <v>2.29147338218134</v>
      </c>
      <c r="M78" s="0" t="n">
        <f aca="false">(D78-D77)/(A78-A77) / C78</f>
        <v>0.518686012034136</v>
      </c>
      <c r="N78" s="0" t="n">
        <f aca="false">(C78-C77)/(A78-A77) / C78</f>
        <v>0.00190477778464819</v>
      </c>
      <c r="O78" s="0" t="n">
        <f aca="false">-(B78-B77)/(A78-A77) / C78</f>
        <v>0.262856958736859</v>
      </c>
      <c r="P78" s="0" t="n">
        <f aca="false">F78</f>
        <v>2.6</v>
      </c>
      <c r="Q78" s="0" t="n">
        <f aca="false">$B$3*$B78/($Q$19 + $B78)</f>
        <v>0.677219319391659</v>
      </c>
      <c r="R78" s="0" t="n">
        <f aca="false">$B$3*$B78/($R$19 + $B78 + $B78^2/$R$20)</f>
        <v>1.34773944210227</v>
      </c>
      <c r="S78" s="0" t="n">
        <f aca="false">$B$3*$B78/($S$19*(1 + $D78/$S$21) + $B78)</f>
        <v>0.127136093834856</v>
      </c>
      <c r="T78" s="0" t="n">
        <f aca="false">$B$3*(1-$D78/$T$22)^$T$23</f>
        <v>0.0283590929972995</v>
      </c>
      <c r="U78" s="0" t="n">
        <f aca="false">$B$3*$B78/($U$19 + $B78)</f>
        <v>0.27996745644914</v>
      </c>
      <c r="V78" s="0" t="n">
        <f aca="false">$B$3*$B78/($V$19 + $B78 + $B78^2/$V$20)</f>
        <v>0.00190496530980669</v>
      </c>
      <c r="W78" s="0" t="n">
        <f aca="false">$B$3*$B78/($W$19*(1 + $D78/$W$21) + $B78)</f>
        <v>0.079487234205288</v>
      </c>
      <c r="X78" s="0" t="n">
        <f aca="false">$B$3*(1-$D78/$X$22)^$X$23</f>
        <v>0.000116963508415773</v>
      </c>
      <c r="Y78" s="0" t="n">
        <f aca="false">ABS(U78-$N78)</f>
        <v>0.278062678664492</v>
      </c>
      <c r="Z78" s="0" t="n">
        <f aca="false">ABS(V78-$N78)</f>
        <v>1.87525158503723E-007</v>
      </c>
      <c r="AA78" s="0" t="n">
        <f aca="false">ABS(W78-$N78)</f>
        <v>0.0775824564206399</v>
      </c>
      <c r="AB78" s="0" t="n">
        <f aca="false">ABS(X78-$N78)</f>
        <v>0.00178781427623242</v>
      </c>
    </row>
    <row r="79" customFormat="false" ht="12.8" hidden="false" customHeight="false" outlineLevel="0" collapsed="false">
      <c r="A79" s="0" t="n">
        <v>2.65</v>
      </c>
      <c r="B79" s="0" t="n">
        <v>0.711423785452724</v>
      </c>
      <c r="C79" s="0" t="n">
        <v>5.99843285808543</v>
      </c>
      <c r="D79" s="0" t="n">
        <v>14.6357568012049</v>
      </c>
      <c r="F79" s="0" t="n">
        <f aca="false">A79</f>
        <v>2.65</v>
      </c>
      <c r="G79" s="0" t="n">
        <f aca="false">(D79-$D$26)/($B$26 - B79)</f>
        <v>0.865789666217195</v>
      </c>
      <c r="H79" s="0" t="n">
        <f aca="false">(C79-$C$26)/($B$26 - B79)</f>
        <v>0.352466472700386</v>
      </c>
      <c r="I79" s="0" t="n">
        <f aca="false">-(D79-D78)/(B79-B78)</f>
        <v>1.72962820905753</v>
      </c>
      <c r="J79" s="0" t="n">
        <f aca="false">-(C79-C78)/(B79-B78)</f>
        <v>0.00618938264509683</v>
      </c>
      <c r="K79" s="0" t="n">
        <f aca="false">(D79 - $D$26)/(A79-$A$26)</f>
        <v>5.5229270947943</v>
      </c>
      <c r="L79" s="0" t="n">
        <f aca="false">(C79 - $C$26)/(A79-$A$26)</f>
        <v>2.24840594435461</v>
      </c>
      <c r="M79" s="0" t="n">
        <f aca="false">(D79-D78)/(A79-A78) / C79</f>
        <v>0.414588725343801</v>
      </c>
      <c r="N79" s="0" t="n">
        <f aca="false">(C79-C78)/(A79-A78) / C79</f>
        <v>0.00148358372513708</v>
      </c>
      <c r="O79" s="0" t="n">
        <f aca="false">-(B79-B78)/(A79-A78) / C79</f>
        <v>0.239698175118057</v>
      </c>
      <c r="P79" s="0" t="n">
        <f aca="false">F79</f>
        <v>2.65</v>
      </c>
      <c r="Q79" s="0" t="n">
        <f aca="false">$B$3*$B79/($Q$19 + $B79)</f>
        <v>0.622807737770007</v>
      </c>
      <c r="R79" s="0" t="n">
        <f aca="false">$B$3*$B79/($R$19 + $B79 + $B79^2/$R$20)</f>
        <v>1.2646866002438</v>
      </c>
      <c r="S79" s="0" t="n">
        <f aca="false">$B$3*$B79/($S$19*(1 + $D79/$S$21) + $B79)</f>
        <v>0.114808963486371</v>
      </c>
      <c r="T79" s="0" t="n">
        <f aca="false">$B$3*(1-$D79/$T$22)^$T$23</f>
        <v>0.025875208539858</v>
      </c>
      <c r="U79" s="0" t="n">
        <f aca="false">$B$3*$B79/($U$19 + $B79)</f>
        <v>0.255586176419796</v>
      </c>
      <c r="V79" s="0" t="n">
        <f aca="false">$B$3*$B79/($V$19 + $B79 + $B79^2/$V$20)</f>
        <v>0.00209651985720666</v>
      </c>
      <c r="W79" s="0" t="n">
        <f aca="false">$B$3*$B79/($W$19*(1 + $D79/$W$21) + $B79)</f>
        <v>0.0716921491202909</v>
      </c>
      <c r="X79" s="0" t="n">
        <f aca="false">$B$3*(1-$D79/$X$22)^$X$23</f>
        <v>4.27769494850496E-005</v>
      </c>
      <c r="Y79" s="0" t="n">
        <f aca="false">ABS(U79-$N79)</f>
        <v>0.254102592694659</v>
      </c>
      <c r="Z79" s="0" t="n">
        <f aca="false">ABS(V79-$N79)</f>
        <v>0.00061293613206958</v>
      </c>
      <c r="AA79" s="0" t="n">
        <f aca="false">ABS(W79-$N79)</f>
        <v>0.0702085653951538</v>
      </c>
      <c r="AB79" s="0" t="n">
        <f aca="false">ABS(X79-$N79)</f>
        <v>0.00144080677565203</v>
      </c>
    </row>
    <row r="80" customFormat="false" ht="12.8" hidden="false" customHeight="false" outlineLevel="0" collapsed="false">
      <c r="A80" s="0" t="n">
        <v>2.7</v>
      </c>
      <c r="B80" s="0" t="n">
        <v>0.64590929396901</v>
      </c>
      <c r="C80" s="0" t="n">
        <v>5.99877943813167</v>
      </c>
      <c r="D80" s="0" t="n">
        <v>14.7325573843639</v>
      </c>
      <c r="F80" s="0" t="n">
        <f aca="false">A80</f>
        <v>2.7</v>
      </c>
      <c r="G80" s="0" t="n">
        <f aca="false">(D80-$D$26)/($B$26 - B80)</f>
        <v>0.868151406773587</v>
      </c>
      <c r="H80" s="0" t="n">
        <f aca="false">(C80-$C$26)/($B$26 - B80)</f>
        <v>0.351126164012587</v>
      </c>
      <c r="I80" s="0" t="n">
        <f aca="false">-(D80-D79)/(B80-B79)</f>
        <v>1.47754460069439</v>
      </c>
      <c r="J80" s="0" t="n">
        <f aca="false">-(C80-C79)/(B80-B79)</f>
        <v>0.00529012800667054</v>
      </c>
      <c r="K80" s="0" t="n">
        <f aca="false">(D80 - $D$26)/(A80-$A$26)</f>
        <v>5.45650273494959</v>
      </c>
      <c r="L80" s="0" t="n">
        <f aca="false">(C80 - $C$26)/(A80-$A$26)</f>
        <v>2.20689716021702</v>
      </c>
      <c r="M80" s="0" t="n">
        <f aca="false">(D80-D79)/(A80-A79) / C80</f>
        <v>0.322734263385914</v>
      </c>
      <c r="N80" s="0" t="n">
        <f aca="false">(C80-C79)/(A80-A79) / C80</f>
        <v>0.00115550188105837</v>
      </c>
      <c r="O80" s="0" t="n">
        <f aca="false">-(B80-B79)/(A80-A79) / C80</f>
        <v>0.218426072034808</v>
      </c>
      <c r="P80" s="0" t="n">
        <f aca="false">F80</f>
        <v>2.7</v>
      </c>
      <c r="Q80" s="0" t="n">
        <f aca="false">$B$3*$B80/($Q$19 + $B80)</f>
        <v>0.572015294913588</v>
      </c>
      <c r="R80" s="0" t="n">
        <f aca="false">$B$3*$B80/($R$19 + $B80 + $B80^2/$R$20)</f>
        <v>1.18326619358333</v>
      </c>
      <c r="S80" s="0" t="n">
        <f aca="false">$B$3*$B80/($S$19*(1 + $D80/$S$21) + $B80)</f>
        <v>0.103807141267246</v>
      </c>
      <c r="T80" s="0" t="n">
        <f aca="false">$B$3*(1-$D80/$T$22)^$T$23</f>
        <v>0.0240574323824759</v>
      </c>
      <c r="U80" s="0" t="n">
        <f aca="false">$B$3*$B80/($U$19 + $B80)</f>
        <v>0.233146937899546</v>
      </c>
      <c r="V80" s="0" t="n">
        <f aca="false">$B$3*$B80/($V$19 + $B80 + $B80^2/$V$20)</f>
        <v>0.00230791309295793</v>
      </c>
      <c r="W80" s="0" t="n">
        <f aca="false">$B$3*$B80/($W$19*(1 + $D80/$W$21) + $B80)</f>
        <v>0.0647534364333539</v>
      </c>
      <c r="X80" s="0" t="n">
        <f aca="false">$B$3*(1-$D80/$X$22)^$X$23</f>
        <v>1.40967520469073E-005</v>
      </c>
      <c r="Y80" s="0" t="n">
        <f aca="false">ABS(U80-$N80)</f>
        <v>0.231991436018487</v>
      </c>
      <c r="Z80" s="0" t="n">
        <f aca="false">ABS(V80-$N80)</f>
        <v>0.00115241121189956</v>
      </c>
      <c r="AA80" s="0" t="n">
        <f aca="false">ABS(W80-$N80)</f>
        <v>0.0635979345522955</v>
      </c>
      <c r="AB80" s="0" t="n">
        <f aca="false">ABS(X80-$N80)</f>
        <v>0.00114140512901147</v>
      </c>
    </row>
    <row r="81" customFormat="false" ht="12.8" hidden="false" customHeight="false" outlineLevel="0" collapsed="false">
      <c r="A81" s="0" t="n">
        <v>2.75</v>
      </c>
      <c r="B81" s="0" t="n">
        <v>0.586244615027126</v>
      </c>
      <c r="C81" s="0" t="n">
        <v>5.99904938268539</v>
      </c>
      <c r="D81" s="0" t="n">
        <v>14.8061353165969</v>
      </c>
      <c r="F81" s="0" t="n">
        <f aca="false">A81</f>
        <v>2.75</v>
      </c>
      <c r="G81" s="0" t="n">
        <f aca="false">(D81-$D$26)/($B$26 - B81)</f>
        <v>0.869430346577733</v>
      </c>
      <c r="H81" s="0" t="n">
        <f aca="false">(C81-$C$26)/($B$26 - B81)</f>
        <v>0.349911821481564</v>
      </c>
      <c r="I81" s="0" t="n">
        <f aca="false">-(D81-D80)/(B81-B80)</f>
        <v>1.23319078452879</v>
      </c>
      <c r="J81" s="0" t="n">
        <f aca="false">-(C81-C80)/(B81-B80)</f>
        <v>0.00452436112130794</v>
      </c>
      <c r="K81" s="0" t="n">
        <f aca="false">(D81 - $D$26)/(A81-$A$26)</f>
        <v>5.38404920603524</v>
      </c>
      <c r="L81" s="0" t="n">
        <f aca="false">(C81 - $C$26)/(A81-$A$26)</f>
        <v>2.16686991895988</v>
      </c>
      <c r="M81" s="0" t="n">
        <f aca="false">(D81-D80)/(A81-A80) / C81</f>
        <v>0.245298638298805</v>
      </c>
      <c r="N81" s="0" t="n">
        <f aca="false">(C81-C80)/(A81-A80) / C81</f>
        <v>0.000899957764972239</v>
      </c>
      <c r="O81" s="0" t="n">
        <f aca="false">-(B81-B80)/(A81-A80) / C81</f>
        <v>0.198913778286573</v>
      </c>
      <c r="P81" s="0" t="n">
        <f aca="false">F81</f>
        <v>2.75</v>
      </c>
      <c r="Q81" s="0" t="n">
        <f aca="false">$B$3*$B81/($Q$19 + $B81)</f>
        <v>0.524721575430222</v>
      </c>
      <c r="R81" s="0" t="n">
        <f aca="false">$B$3*$B81/($R$19 + $B81 + $B81^2/$R$20)</f>
        <v>1.10404665541352</v>
      </c>
      <c r="S81" s="0" t="n">
        <f aca="false">$B$3*$B81/($S$19*(1 + $D81/$S$21) + $B81)</f>
        <v>0.0939539286345616</v>
      </c>
      <c r="T81" s="0" t="n">
        <f aca="false">$B$3*(1-$D81/$T$22)^$T$23</f>
        <v>0.0227411563709185</v>
      </c>
      <c r="U81" s="0" t="n">
        <f aca="false">$B$3*$B81/($U$19 + $B81)</f>
        <v>0.2125258330964</v>
      </c>
      <c r="V81" s="0" t="n">
        <f aca="false">$B$3*$B81/($V$19 + $B81 + $B81^2/$V$20)</f>
        <v>0.00254112823803959</v>
      </c>
      <c r="W81" s="0" t="n">
        <f aca="false">$B$3*$B81/($W$19*(1 + $D81/$W$21) + $B81)</f>
        <v>0.0585533620012921</v>
      </c>
      <c r="X81" s="0" t="n">
        <f aca="false">$B$3*(1-$D81/$X$22)^$X$23</f>
        <v>4.06503047358607E-006</v>
      </c>
      <c r="Y81" s="0" t="n">
        <f aca="false">ABS(U81-$N81)</f>
        <v>0.211625875331428</v>
      </c>
      <c r="Z81" s="0" t="n">
        <f aca="false">ABS(V81-$N81)</f>
        <v>0.00164117047306735</v>
      </c>
      <c r="AA81" s="0" t="n">
        <f aca="false">ABS(W81-$N81)</f>
        <v>0.0576534042363199</v>
      </c>
      <c r="AB81" s="0" t="n">
        <f aca="false">ABS(X81-$N81)</f>
        <v>0.000895892734498653</v>
      </c>
    </row>
    <row r="82" customFormat="false" ht="12.8" hidden="false" customHeight="false" outlineLevel="0" collapsed="false">
      <c r="A82" s="0" t="n">
        <v>2.8</v>
      </c>
      <c r="B82" s="0" t="n">
        <v>0.531939871537317</v>
      </c>
      <c r="C82" s="0" t="n">
        <v>5.99925963254408</v>
      </c>
      <c r="D82" s="0" t="n">
        <v>14.860923195993</v>
      </c>
      <c r="F82" s="0" t="n">
        <f aca="false">A82</f>
        <v>2.8</v>
      </c>
      <c r="G82" s="0" t="n">
        <f aca="false">(D82-$D$26)/($B$26 - B82)</f>
        <v>0.869873667035156</v>
      </c>
      <c r="H82" s="0" t="n">
        <f aca="false">(C82-$C$26)/($B$26 - B82)</f>
        <v>0.34881186713866</v>
      </c>
      <c r="I82" s="0" t="n">
        <f aca="false">-(D82-D81)/(B82-B81)</f>
        <v>1.00889675330812</v>
      </c>
      <c r="J82" s="0" t="n">
        <f aca="false">-(C82-C81)/(B82-B81)</f>
        <v>0.00387166654656593</v>
      </c>
      <c r="K82" s="0" t="n">
        <f aca="false">(D82 - $D$26)/(A82-$A$26)</f>
        <v>5.3074725699975</v>
      </c>
      <c r="L82" s="0" t="n">
        <f aca="false">(C82 - $C$26)/(A82-$A$26)</f>
        <v>2.12825090249942</v>
      </c>
      <c r="M82" s="0" t="n">
        <f aca="false">(D82-D81)/(A82-A81) / C82</f>
        <v>0.182648802525204</v>
      </c>
      <c r="N82" s="0" t="n">
        <f aca="false">(C82-C81)/(A82-A81) / C82</f>
        <v>0.000700919351944028</v>
      </c>
      <c r="O82" s="0" t="n">
        <f aca="false">-(B82-B81)/(A82-A81) / C82</f>
        <v>0.181038150758547</v>
      </c>
      <c r="P82" s="0" t="n">
        <f aca="false">F82</f>
        <v>2.8</v>
      </c>
      <c r="Q82" s="0" t="n">
        <f aca="false">$B$3*$B82/($Q$19 + $B82)</f>
        <v>0.480789636086095</v>
      </c>
      <c r="R82" s="0" t="n">
        <f aca="false">$B$3*$B82/($R$19 + $B82 + $B82^2/$R$20)</f>
        <v>1.02749337622515</v>
      </c>
      <c r="S82" s="0" t="n">
        <f aca="false">$B$3*$B82/($S$19*(1 + $D82/$S$21) + $B82)</f>
        <v>0.0851000686848222</v>
      </c>
      <c r="T82" s="0" t="n">
        <f aca="false">$B$3*(1-$D82/$T$22)^$T$23</f>
        <v>0.0217966853502259</v>
      </c>
      <c r="U82" s="0" t="n">
        <f aca="false">$B$3*$B82/($U$19 + $B82)</f>
        <v>0.193601508100189</v>
      </c>
      <c r="V82" s="0" t="n">
        <f aca="false">$B$3*$B82/($V$19 + $B82 + $B82^2/$V$20)</f>
        <v>0.0027983222066227</v>
      </c>
      <c r="W82" s="0" t="n">
        <f aca="false">$B$3*$B82/($W$19*(1 + $D82/$W$21) + $B82)</f>
        <v>0.0529931626573129</v>
      </c>
      <c r="X82" s="0" t="n">
        <f aca="false">$B$3*(1-$D82/$X$22)^$X$23</f>
        <v>9.63330117735366E-007</v>
      </c>
      <c r="Y82" s="0" t="n">
        <f aca="false">ABS(U82-$N82)</f>
        <v>0.192900588748245</v>
      </c>
      <c r="Z82" s="0" t="n">
        <f aca="false">ABS(V82-$N82)</f>
        <v>0.00209740285467868</v>
      </c>
      <c r="AA82" s="0" t="n">
        <f aca="false">ABS(W82-$N82)</f>
        <v>0.0522922433053689</v>
      </c>
      <c r="AB82" s="0" t="n">
        <f aca="false">ABS(X82-$N82)</f>
        <v>0.000699956021826293</v>
      </c>
    </row>
    <row r="83" customFormat="false" ht="12.8" hidden="false" customHeight="false" outlineLevel="0" collapsed="false">
      <c r="A83" s="0" t="n">
        <v>2.85</v>
      </c>
      <c r="B83" s="0" t="n">
        <v>0.482540428353384</v>
      </c>
      <c r="C83" s="0" t="n">
        <v>5.999423385507</v>
      </c>
      <c r="D83" s="0" t="n">
        <v>14.9010350861427</v>
      </c>
      <c r="F83" s="0" t="n">
        <f aca="false">A83</f>
        <v>2.85</v>
      </c>
      <c r="G83" s="0" t="n">
        <f aca="false">(D83-$D$26)/($B$26 - B83)</f>
        <v>0.869706777541336</v>
      </c>
      <c r="H83" s="0" t="n">
        <f aca="false">(C83-$C$26)/($B$26 - B83)</f>
        <v>0.347815721719605</v>
      </c>
      <c r="I83" s="0" t="n">
        <f aca="false">-(D83-D82)/(B83-B82)</f>
        <v>0.811990734396523</v>
      </c>
      <c r="J83" s="0" t="n">
        <f aca="false">-(C83-C82)/(B83-B82)</f>
        <v>0.00331487466995194</v>
      </c>
      <c r="K83" s="0" t="n">
        <f aca="false">(D83 - $D$26)/(A83-$A$26)</f>
        <v>5.22843336355884</v>
      </c>
      <c r="L83" s="0" t="n">
        <f aca="false">(C83 - $C$26)/(A83-$A$26)</f>
        <v>2.09097062454782</v>
      </c>
      <c r="M83" s="0" t="n">
        <f aca="false">(D83-D82)/(A83-A82) / C83</f>
        <v>0.133719151232435</v>
      </c>
      <c r="N83" s="0" t="n">
        <f aca="false">(C83-C82)/(A83-A82) / C83</f>
        <v>0.000545895671626483</v>
      </c>
      <c r="O83" s="0" t="n">
        <f aca="false">-(B83-B82)/(A83-A82) / C83</f>
        <v>0.164680636820094</v>
      </c>
      <c r="P83" s="0" t="n">
        <f aca="false">F83</f>
        <v>2.85</v>
      </c>
      <c r="Q83" s="0" t="n">
        <f aca="false">$B$3*$B83/($Q$19 + $B83)</f>
        <v>0.440070104962554</v>
      </c>
      <c r="R83" s="0" t="n">
        <f aca="false">$B$3*$B83/($R$19 + $B83 + $B83^2/$R$20)</f>
        <v>0.953972993085571</v>
      </c>
      <c r="S83" s="0" t="n">
        <f aca="false">$B$3*$B83/($S$19*(1 + $D83/$S$21) + $B83)</f>
        <v>0.0771210539445761</v>
      </c>
      <c r="T83" s="0" t="n">
        <f aca="false">$B$3*(1-$D83/$T$22)^$T$23</f>
        <v>0.0211240951979037</v>
      </c>
      <c r="U83" s="0" t="n">
        <f aca="false">$B$3*$B83/($U$19 + $B83)</f>
        <v>0.176256181714437</v>
      </c>
      <c r="V83" s="0" t="n">
        <f aca="false">$B$3*$B83/($V$19 + $B83 + $B83^2/$V$20)</f>
        <v>0.00308183212177452</v>
      </c>
      <c r="W83" s="0" t="n">
        <f aca="false">$B$3*$B83/($W$19*(1 + $D83/$W$21) + $B83)</f>
        <v>0.0479909417855652</v>
      </c>
      <c r="X83" s="0" t="n">
        <f aca="false">$B$3*(1-$D83/$X$22)^$X$23</f>
        <v>1.61017191944657E-007</v>
      </c>
      <c r="Y83" s="0" t="n">
        <f aca="false">ABS(U83-$N83)</f>
        <v>0.175710286042811</v>
      </c>
      <c r="Z83" s="0" t="n">
        <f aca="false">ABS(V83-$N83)</f>
        <v>0.00253593645014804</v>
      </c>
      <c r="AA83" s="0" t="n">
        <f aca="false">ABS(W83-$N83)</f>
        <v>0.0474450461139387</v>
      </c>
      <c r="AB83" s="0" t="n">
        <f aca="false">ABS(X83-$N83)</f>
        <v>0.000545734654434539</v>
      </c>
    </row>
    <row r="84" customFormat="false" ht="12.8" hidden="false" customHeight="false" outlineLevel="0" collapsed="false">
      <c r="A84" s="0" t="n">
        <v>2.9</v>
      </c>
      <c r="B84" s="0" t="n">
        <v>0.43762541872261</v>
      </c>
      <c r="C84" s="0" t="n">
        <v>5.99955092263494</v>
      </c>
      <c r="D84" s="0" t="n">
        <v>14.9300116597144</v>
      </c>
      <c r="F84" s="0" t="n">
        <f aca="false">A84</f>
        <v>2.9</v>
      </c>
      <c r="G84" s="0" t="n">
        <f aca="false">(D84-$D$26)/($B$26 - B84)</f>
        <v>0.869119623676264</v>
      </c>
      <c r="H84" s="0" t="n">
        <f aca="false">(C84-$C$26)/($B$26 - B84)</f>
        <v>0.34691373521314</v>
      </c>
      <c r="I84" s="0" t="n">
        <f aca="false">-(D84-D83)/(B84-B83)</f>
        <v>0.645142321239688</v>
      </c>
      <c r="J84" s="0" t="n">
        <f aca="false">-(C84-C83)/(B84-B83)</f>
        <v>0.00283952133126011</v>
      </c>
      <c r="K84" s="0" t="n">
        <f aca="false">(D84 - $D$26)/(A84-$A$26)</f>
        <v>5.14827988266014</v>
      </c>
      <c r="L84" s="0" t="n">
        <f aca="false">(C84 - $C$26)/(A84-$A$26)</f>
        <v>2.05496338520318</v>
      </c>
      <c r="M84" s="0" t="n">
        <f aca="false">(D84-D83)/(A84-A83) / C84</f>
        <v>0.0965958084041876</v>
      </c>
      <c r="N84" s="0" t="n">
        <f aca="false">(C84-C83)/(A84-A83) / C84</f>
        <v>0.000425155581092471</v>
      </c>
      <c r="O84" s="0" t="n">
        <f aca="false">-(B84-B83)/(A84-A83) / C84</f>
        <v>0.149727905338115</v>
      </c>
      <c r="P84" s="0" t="n">
        <f aca="false">F84</f>
        <v>2.9</v>
      </c>
      <c r="Q84" s="0" t="n">
        <f aca="false">$B$3*$B84/($Q$19 + $B84)</f>
        <v>0.402404896460683</v>
      </c>
      <c r="R84" s="0" t="n">
        <f aca="false">$B$3*$B84/($R$19 + $B84 + $B84^2/$R$20)</f>
        <v>0.8837601681283</v>
      </c>
      <c r="S84" s="0" t="n">
        <f aca="false">$B$3*$B84/($S$19*(1 + $D84/$S$21) + $B84)</f>
        <v>0.0699134657660642</v>
      </c>
      <c r="T84" s="0" t="n">
        <f aca="false">$B$3*(1-$D84/$T$22)^$T$23</f>
        <v>0.0206479939336191</v>
      </c>
      <c r="U84" s="0" t="n">
        <f aca="false">$B$3*$B84/($U$19 + $B84)</f>
        <v>0.160376429250779</v>
      </c>
      <c r="V84" s="0" t="n">
        <f aca="false">$B$3*$B84/($V$19 + $B84 + $B84^2/$V$20)</f>
        <v>0.00339417861771843</v>
      </c>
      <c r="W84" s="0" t="n">
        <f aca="false">$B$3*$B84/($W$19*(1 + $D84/$W$21) + $B84)</f>
        <v>0.0434790367459592</v>
      </c>
      <c r="X84" s="0" t="n">
        <f aca="false">$B$3*(1-$D84/$X$22)^$X$23</f>
        <v>1.14359430354289E-008</v>
      </c>
      <c r="Y84" s="0" t="n">
        <f aca="false">ABS(U84-$N84)</f>
        <v>0.159951273669686</v>
      </c>
      <c r="Z84" s="0" t="n">
        <f aca="false">ABS(V84-$N84)</f>
        <v>0.00296902303662596</v>
      </c>
      <c r="AA84" s="0" t="n">
        <f aca="false">ABS(W84-$N84)</f>
        <v>0.0430538811648667</v>
      </c>
      <c r="AB84" s="0" t="n">
        <f aca="false">ABS(X84-$N84)</f>
        <v>0.000425144145149435</v>
      </c>
    </row>
    <row r="85" customFormat="false" ht="12.8" hidden="false" customHeight="false" outlineLevel="0" collapsed="false">
      <c r="A85" s="0" t="n">
        <v>2.95</v>
      </c>
      <c r="B85" s="0" t="n">
        <v>0.39680611468155</v>
      </c>
      <c r="C85" s="0" t="n">
        <v>5.99965025240603</v>
      </c>
      <c r="D85" s="0" t="n">
        <v>14.9507304723275</v>
      </c>
      <c r="F85" s="0" t="n">
        <f aca="false">A85</f>
        <v>2.95</v>
      </c>
      <c r="G85" s="0" t="n">
        <f aca="false">(D85-$D$26)/($B$26 - B85)</f>
        <v>0.868262551287175</v>
      </c>
      <c r="H85" s="0" t="n">
        <f aca="false">(C85-$C$26)/($B$26 - B85)</f>
        <v>0.346097117705971</v>
      </c>
      <c r="I85" s="0" t="n">
        <f aca="false">-(D85-D84)/(B85-B84)</f>
        <v>0.507573882010778</v>
      </c>
      <c r="J85" s="0" t="n">
        <f aca="false">-(C85-C84)/(B85-B84)</f>
        <v>0.00243340187745843</v>
      </c>
      <c r="K85" s="0" t="n">
        <f aca="false">(D85 - $D$26)/(A85-$A$26)</f>
        <v>5.06804422790763</v>
      </c>
      <c r="L85" s="0" t="n">
        <f aca="false">(C85 - $C$26)/(A85-$A$26)</f>
        <v>2.02016716842723</v>
      </c>
      <c r="M85" s="0" t="n">
        <f aca="false">(D85-D84)/(A85-A84) / C85</f>
        <v>0.0690667346977104</v>
      </c>
      <c r="N85" s="0" t="n">
        <f aca="false">(C85-C84)/(A85-A84) / C85</f>
        <v>0.000331118538285552</v>
      </c>
      <c r="O85" s="0" t="n">
        <f aca="false">-(B85-B84)/(A85-A84) / C85</f>
        <v>0.136072278628875</v>
      </c>
      <c r="P85" s="0" t="n">
        <f aca="false">F85</f>
        <v>2.95</v>
      </c>
      <c r="Q85" s="0" t="n">
        <f aca="false">$B$3*$B85/($Q$19 + $B85)</f>
        <v>0.367630507979593</v>
      </c>
      <c r="R85" s="0" t="n">
        <f aca="false">$B$3*$B85/($R$19 + $B85 + $B85^2/$R$20)</f>
        <v>0.81704604690777</v>
      </c>
      <c r="S85" s="0" t="n">
        <f aca="false">$B$3*$B85/($S$19*(1 + $D85/$S$21) + $B85)</f>
        <v>0.0633910679350503</v>
      </c>
      <c r="T85" s="0" t="n">
        <f aca="false">$B$3*(1-$D85/$T$22)^$T$23</f>
        <v>0.0203125401470195</v>
      </c>
      <c r="U85" s="0" t="n">
        <f aca="false">$B$3*$B85/($U$19 + $B85)</f>
        <v>0.145853759949483</v>
      </c>
      <c r="V85" s="0" t="n">
        <f aca="false">$B$3*$B85/($V$19 + $B85 + $B85^2/$V$20)</f>
        <v>0.00373806434377373</v>
      </c>
      <c r="W85" s="0" t="n">
        <f aca="false">$B$3*$B85/($W$19*(1 + $D85/$W$21) + $B85)</f>
        <v>0.0394013055741057</v>
      </c>
      <c r="X85" s="0" t="n">
        <f aca="false">$B$3*(1-$D85/$X$22)^$X$23</f>
        <v>2.1737545570832E-026</v>
      </c>
      <c r="Y85" s="0" t="n">
        <f aca="false">ABS(U85-$N85)</f>
        <v>0.145522641411198</v>
      </c>
      <c r="Z85" s="0" t="n">
        <f aca="false">ABS(V85-$N85)</f>
        <v>0.00340694580548818</v>
      </c>
      <c r="AA85" s="0" t="n">
        <f aca="false">ABS(W85-$N85)</f>
        <v>0.0390701870358201</v>
      </c>
      <c r="AB85" s="0" t="n">
        <f aca="false">ABS(X85-$N85)</f>
        <v>0.000331118538285552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2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B26" activeCellId="0" sqref="B26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0" t="s">
        <v>42</v>
      </c>
      <c r="D1" s="0" t="s">
        <v>43</v>
      </c>
    </row>
    <row r="2" customFormat="false" ht="12.8" hidden="false" customHeight="false" outlineLevel="0" collapsed="false">
      <c r="B2" s="0" t="s">
        <v>44</v>
      </c>
      <c r="C2" s="0" t="s">
        <v>45</v>
      </c>
      <c r="D2" s="0" t="s">
        <v>45</v>
      </c>
    </row>
    <row r="3" customFormat="false" ht="12.8" hidden="false" customHeight="false" outlineLevel="0" collapsed="false">
      <c r="A3" s="0" t="s">
        <v>46</v>
      </c>
      <c r="B3" s="0" t="n">
        <v>0.3</v>
      </c>
      <c r="C3" s="0" t="n">
        <v>0.26</v>
      </c>
      <c r="D3" s="0" t="n">
        <v>0.3</v>
      </c>
    </row>
    <row r="4" customFormat="false" ht="12.8" hidden="false" customHeight="false" outlineLevel="0" collapsed="false">
      <c r="A4" s="0" t="s">
        <v>47</v>
      </c>
      <c r="B4" s="0" t="n">
        <v>0.52</v>
      </c>
      <c r="C4" s="0" t="n">
        <v>0.42</v>
      </c>
      <c r="D4" s="0" t="n">
        <f aca="false">D3/D5</f>
        <v>0.75</v>
      </c>
    </row>
    <row r="5" customFormat="false" ht="12.8" hidden="false" customHeight="false" outlineLevel="0" collapsed="false">
      <c r="A5" s="0" t="s">
        <v>48</v>
      </c>
      <c r="B5" s="0" t="n">
        <f aca="false">B3/B4</f>
        <v>0.576923076923077</v>
      </c>
      <c r="C5" s="0" t="n">
        <f aca="false">C3/C4</f>
        <v>0.619047619047619</v>
      </c>
      <c r="D5" s="0" t="n">
        <v>0.4</v>
      </c>
    </row>
    <row r="21" customFormat="false" ht="12.8" hidden="false" customHeight="false" outlineLevel="0" collapsed="false">
      <c r="A21" s="0" t="s">
        <v>4</v>
      </c>
      <c r="B21" s="0" t="s">
        <v>49</v>
      </c>
      <c r="C21" s="0" t="s">
        <v>28</v>
      </c>
      <c r="D21" s="0" t="s">
        <v>27</v>
      </c>
      <c r="F21" s="0" t="s">
        <v>50</v>
      </c>
      <c r="G21" s="0" t="s">
        <v>51</v>
      </c>
      <c r="N21" s="0" t="s">
        <v>52</v>
      </c>
      <c r="O21" s="0" t="s">
        <v>53</v>
      </c>
      <c r="Q21" s="0" t="s">
        <v>54</v>
      </c>
      <c r="R21" s="0" t="s">
        <v>55</v>
      </c>
      <c r="V21" s="0" t="s">
        <v>56</v>
      </c>
      <c r="W21" s="0" t="s">
        <v>57</v>
      </c>
      <c r="X21" s="0" t="s">
        <v>58</v>
      </c>
      <c r="Y21" s="0" t="s">
        <v>59</v>
      </c>
      <c r="Z21" s="0" t="s">
        <v>60</v>
      </c>
      <c r="AB21" s="0" t="s">
        <v>61</v>
      </c>
      <c r="AC21" s="0" t="s">
        <v>62</v>
      </c>
      <c r="AD21" s="0" t="s">
        <v>63</v>
      </c>
      <c r="AE21" s="0" t="s">
        <v>64</v>
      </c>
    </row>
    <row r="22" customFormat="false" ht="12.8" hidden="false" customHeight="false" outlineLevel="0" collapsed="false">
      <c r="A22" s="0" t="n">
        <v>0</v>
      </c>
      <c r="B22" s="0" t="n">
        <v>0.5</v>
      </c>
      <c r="C22" s="0" t="n">
        <v>1</v>
      </c>
      <c r="D22" s="0" t="n">
        <v>20</v>
      </c>
      <c r="F22" s="0" t="n">
        <f aca="false">LN(C22)</f>
        <v>0</v>
      </c>
      <c r="G22" s="0" t="e">
        <f aca="false">LN($D$22 - D22)</f>
        <v>#VALUE!</v>
      </c>
      <c r="N22" s="0" t="n">
        <f aca="false">B22*C22</f>
        <v>0.5</v>
      </c>
      <c r="O22" s="0" t="n">
        <f aca="false">$B$22*$D$22 - B22*D22</f>
        <v>0</v>
      </c>
      <c r="Q22" s="0" t="n">
        <f aca="false">LN(N22)</f>
        <v>-0.693147180559945</v>
      </c>
      <c r="R22" s="0" t="e">
        <f aca="false">LN(O22)</f>
        <v>#VALUE!</v>
      </c>
      <c r="V22" s="0" t="n">
        <f aca="false">B22*C22</f>
        <v>0.5</v>
      </c>
      <c r="W22" s="0" t="n">
        <f aca="false">LN(V22)</f>
        <v>-0.693147180559945</v>
      </c>
      <c r="AB22" s="0" t="n">
        <f aca="false">B22*D22</f>
        <v>10</v>
      </c>
      <c r="AC22" s="0" t="n">
        <v>0</v>
      </c>
      <c r="AD22" s="0" t="n">
        <v>0</v>
      </c>
    </row>
    <row r="23" customFormat="false" ht="12.8" hidden="false" customHeight="false" outlineLevel="0" collapsed="false">
      <c r="A23" s="0" t="n">
        <v>1</v>
      </c>
      <c r="B23" s="0" t="n">
        <v>0.48</v>
      </c>
      <c r="C23" s="0" t="n">
        <v>1.35069617338661</v>
      </c>
      <c r="D23" s="0" t="n">
        <v>19.1232595665335</v>
      </c>
      <c r="F23" s="0" t="n">
        <f aca="false">LN(C23)</f>
        <v>0.300620143521125</v>
      </c>
      <c r="G23" s="0" t="n">
        <f aca="false">LN($D$22 - D23)</f>
        <v>-0.131544301379803</v>
      </c>
      <c r="N23" s="0" t="n">
        <f aca="false">B23*C23</f>
        <v>0.648334163225573</v>
      </c>
      <c r="O23" s="0" t="n">
        <f aca="false">$B$22*$D$22 - B23*D23</f>
        <v>0.820835408063921</v>
      </c>
      <c r="Q23" s="0" t="n">
        <f aca="false">LN(N23)</f>
        <v>-0.433349031559075</v>
      </c>
      <c r="R23" s="0" t="n">
        <f aca="false">LN(O23)</f>
        <v>-0.197432667016633</v>
      </c>
      <c r="V23" s="0" t="n">
        <f aca="false">B23*C23 + (B22-B23)*C23</f>
        <v>0.675348086693305</v>
      </c>
      <c r="W23" s="0" t="n">
        <f aca="false">LN(V23)</f>
        <v>-0.39252703703882</v>
      </c>
      <c r="X23" s="0" t="n">
        <f aca="false">W23-Q22</f>
        <v>0.300620143521125</v>
      </c>
      <c r="Y23" s="0" t="n">
        <f aca="false">A23-A22</f>
        <v>1</v>
      </c>
      <c r="Z23" s="0" t="n">
        <f aca="false">X23/Y23</f>
        <v>0.300620143521125</v>
      </c>
      <c r="AB23" s="0" t="n">
        <f aca="false">B23*D23 + (B22-B23)*D23</f>
        <v>9.56162978326675</v>
      </c>
      <c r="AC23" s="0" t="n">
        <f aca="false">AB23 - B22*D22</f>
        <v>-0.438370216733251</v>
      </c>
      <c r="AD23" s="0" t="n">
        <f aca="false">V23-N22</f>
        <v>0.175348086693305</v>
      </c>
      <c r="AE23" s="0" t="n">
        <f aca="false">-AD23/AC23</f>
        <v>0.400000000000011</v>
      </c>
    </row>
    <row r="24" customFormat="false" ht="12.8" hidden="false" customHeight="false" outlineLevel="0" collapsed="false">
      <c r="A24" s="0" t="n">
        <v>2</v>
      </c>
      <c r="B24" s="0" t="n">
        <v>0.46</v>
      </c>
      <c r="C24" s="0" t="n">
        <v>1.82442932787932</v>
      </c>
      <c r="D24" s="0" t="n">
        <v>17.9389266803017</v>
      </c>
      <c r="F24" s="0" t="n">
        <f aca="false">LN(C24)</f>
        <v>0.60126724108211</v>
      </c>
      <c r="G24" s="0" t="n">
        <f aca="false">LN($D$22 - D24)</f>
        <v>0.723226876092777</v>
      </c>
      <c r="N24" s="0" t="n">
        <f aca="false">B24*C24</f>
        <v>0.839237490824487</v>
      </c>
      <c r="O24" s="0" t="n">
        <f aca="false">$B$22*$D$22 - B24*D24</f>
        <v>1.74809372706122</v>
      </c>
      <c r="Q24" s="0" t="n">
        <f aca="false">LN(N24)</f>
        <v>-0.175261548416886</v>
      </c>
      <c r="R24" s="0" t="n">
        <f aca="false">LN(O24)</f>
        <v>0.558525895396103</v>
      </c>
      <c r="V24" s="0" t="n">
        <f aca="false">B24*C24 + (B23-B24)*C24</f>
        <v>0.875726077382074</v>
      </c>
      <c r="W24" s="0" t="n">
        <f aca="false">LN(V24)</f>
        <v>-0.13270193399809</v>
      </c>
      <c r="X24" s="0" t="n">
        <f aca="false">W24-Q23</f>
        <v>0.300647097560985</v>
      </c>
      <c r="Y24" s="0" t="n">
        <f aca="false">A24-A23</f>
        <v>1</v>
      </c>
      <c r="Z24" s="0" t="n">
        <f aca="false">X24/Y24</f>
        <v>0.300647097560985</v>
      </c>
      <c r="AB24" s="0" t="n">
        <f aca="false">B24*D24 + (B23-B24)*D24</f>
        <v>8.61068480654482</v>
      </c>
      <c r="AC24" s="0" t="n">
        <f aca="false">AB24 - B23*D23</f>
        <v>-0.568479785391263</v>
      </c>
      <c r="AD24" s="0" t="n">
        <f aca="false">V24-N23</f>
        <v>0.227391914156501</v>
      </c>
      <c r="AE24" s="0" t="n">
        <f aca="false">-AD24/AC24</f>
        <v>0.399999999999992</v>
      </c>
    </row>
    <row r="25" customFormat="false" ht="12.8" hidden="false" customHeight="false" outlineLevel="0" collapsed="false">
      <c r="A25" s="0" t="n">
        <v>3</v>
      </c>
      <c r="B25" s="0" t="n">
        <v>0.44</v>
      </c>
      <c r="C25" s="0" t="n">
        <v>2.46438859493935</v>
      </c>
      <c r="D25" s="0" t="n">
        <v>16.3390285126516</v>
      </c>
      <c r="F25" s="0" t="n">
        <f aca="false">LN(C25)</f>
        <v>0.901943742221644</v>
      </c>
      <c r="G25" s="0" t="n">
        <f aca="false">LN($D$22 - D25)</f>
        <v>1.29772854589373</v>
      </c>
      <c r="N25" s="0" t="n">
        <f aca="false">B25*C25</f>
        <v>1.08433098177331</v>
      </c>
      <c r="O25" s="0" t="n">
        <f aca="false">$B$22*$D$22 - B25*D25</f>
        <v>2.8108274544333</v>
      </c>
      <c r="Q25" s="0" t="n">
        <f aca="false">LN(N25)</f>
        <v>0.0809631901518143</v>
      </c>
      <c r="R25" s="0" t="n">
        <f aca="false">LN(O25)</f>
        <v>1.03347890776839</v>
      </c>
      <c r="V25" s="0" t="n">
        <f aca="false">B25*C25 + (B24-B25)*C25</f>
        <v>1.1336187536721</v>
      </c>
      <c r="W25" s="0" t="n">
        <f aca="false">LN(V25)</f>
        <v>0.125414952722648</v>
      </c>
      <c r="X25" s="0" t="n">
        <f aca="false">W25-Q24</f>
        <v>0.300676501139534</v>
      </c>
      <c r="Y25" s="0" t="n">
        <f aca="false">A25-A24</f>
        <v>1</v>
      </c>
      <c r="Z25" s="0" t="n">
        <f aca="false">X25/Y25</f>
        <v>0.300676501139534</v>
      </c>
      <c r="AB25" s="0" t="n">
        <f aca="false">B25*D25 + (B24-B25)*D25</f>
        <v>7.51595311581974</v>
      </c>
      <c r="AC25" s="0" t="n">
        <f aca="false">AB25 - B24*D24</f>
        <v>-0.735953157119047</v>
      </c>
      <c r="AD25" s="0" t="n">
        <f aca="false">V25-N24</f>
        <v>0.294381262847614</v>
      </c>
      <c r="AE25" s="0" t="n">
        <f aca="false">-AD25/AC25</f>
        <v>0.399999999999993</v>
      </c>
    </row>
    <row r="26" customFormat="false" ht="12.8" hidden="false" customHeight="false" outlineLevel="0" collapsed="false">
      <c r="A26" s="0" t="n">
        <v>4</v>
      </c>
      <c r="B26" s="0" t="n">
        <v>0.42</v>
      </c>
      <c r="C26" s="0" t="n">
        <v>3.32893504417268</v>
      </c>
      <c r="D26" s="0" t="n">
        <v>14.1776623895683</v>
      </c>
      <c r="F26" s="0" t="n">
        <f aca="false">LN(C26)</f>
        <v>1.20265244628858</v>
      </c>
      <c r="G26" s="0" t="n">
        <f aca="false">LN($D$22 - D26)</f>
        <v>1.76170183237999</v>
      </c>
      <c r="N26" s="0" t="n">
        <f aca="false">B26*C26</f>
        <v>1.39815271855253</v>
      </c>
      <c r="O26" s="0" t="n">
        <f aca="false">$B$22*$D$22 - B26*D26</f>
        <v>4.04538179638131</v>
      </c>
      <c r="Q26" s="0" t="n">
        <f aca="false">LN(N26)</f>
        <v>0.335151878583857</v>
      </c>
      <c r="R26" s="0" t="n">
        <f aca="false">LN(O26)</f>
        <v>1.39757593329515</v>
      </c>
      <c r="V26" s="0" t="n">
        <f aca="false">B26*C26 + (B25-B26)*C26</f>
        <v>1.46473141943598</v>
      </c>
      <c r="W26" s="0" t="n">
        <f aca="false">LN(V26)</f>
        <v>0.38167189421875</v>
      </c>
      <c r="X26" s="0" t="n">
        <f aca="false">W26-Q25</f>
        <v>0.300708704066936</v>
      </c>
      <c r="Y26" s="0" t="n">
        <f aca="false">A26-A25</f>
        <v>1</v>
      </c>
      <c r="Z26" s="0" t="n">
        <f aca="false">X26/Y26</f>
        <v>0.300708704066936</v>
      </c>
      <c r="AB26" s="0" t="n">
        <f aca="false">B26*D26 + (B25-B26)*D26</f>
        <v>6.23817145141005</v>
      </c>
      <c r="AC26" s="0" t="n">
        <f aca="false">AB26 - B25*D25</f>
        <v>-0.951001094156651</v>
      </c>
      <c r="AD26" s="0" t="n">
        <f aca="false">V26-N25</f>
        <v>0.380400437662665</v>
      </c>
      <c r="AE26" s="0" t="n">
        <f aca="false">-AD26/AC26</f>
        <v>0.400000000000005</v>
      </c>
    </row>
    <row r="27" customFormat="false" ht="12.8" hidden="false" customHeight="false" outlineLevel="0" collapsed="false">
      <c r="A27" s="0" t="n">
        <v>5</v>
      </c>
      <c r="B27" s="0" t="n">
        <v>0.4</v>
      </c>
      <c r="C27" s="0" t="n">
        <v>4.49693733289496</v>
      </c>
      <c r="D27" s="0" t="n">
        <v>11.2576566677626</v>
      </c>
      <c r="F27" s="0" t="n">
        <f aca="false">LN(C27)</f>
        <v>1.50339657237792</v>
      </c>
      <c r="G27" s="0" t="n">
        <f aca="false">LN($D$22 - D27)</f>
        <v>2.16817826954746</v>
      </c>
      <c r="N27" s="0" t="n">
        <f aca="false">B27*C27</f>
        <v>1.79877493315798</v>
      </c>
      <c r="O27" s="0" t="n">
        <f aca="false">$B$22*$D$22 - B27*D27</f>
        <v>5.49693733289496</v>
      </c>
      <c r="Q27" s="0" t="n">
        <f aca="false">LN(N27)</f>
        <v>0.587105840503767</v>
      </c>
      <c r="R27" s="0" t="n">
        <f aca="false">LN(O27)</f>
        <v>1.70419108857613</v>
      </c>
      <c r="V27" s="0" t="n">
        <f aca="false">B27*C27 + (B26-B27)*C27</f>
        <v>1.88871367981588</v>
      </c>
      <c r="W27" s="0" t="n">
        <f aca="false">LN(V27)</f>
        <v>0.635896004673199</v>
      </c>
      <c r="X27" s="0" t="n">
        <f aca="false">W27-Q26</f>
        <v>0.300744126089342</v>
      </c>
      <c r="Y27" s="0" t="n">
        <f aca="false">A27-A26</f>
        <v>1</v>
      </c>
      <c r="Z27" s="0" t="n">
        <f aca="false">X27/Y27</f>
        <v>0.300744126089342</v>
      </c>
      <c r="AB27" s="0" t="n">
        <f aca="false">B27*D27 + (B26-B27)*D27</f>
        <v>4.72821580046029</v>
      </c>
      <c r="AC27" s="0" t="n">
        <f aca="false">AB27 - B26*D26</f>
        <v>-1.22640240315839</v>
      </c>
      <c r="AD27" s="0" t="n">
        <f aca="false">V27-N26</f>
        <v>0.490560961263358</v>
      </c>
      <c r="AE27" s="0" t="n">
        <f aca="false">-AD27/AC27</f>
        <v>0.400000000000001</v>
      </c>
    </row>
    <row r="28" customFormat="false" ht="12.8" hidden="false" customHeight="false" outlineLevel="0" collapsed="false">
      <c r="A28" s="0" t="n">
        <v>6</v>
      </c>
      <c r="B28" s="0" t="n">
        <v>0.38</v>
      </c>
      <c r="C28" s="0" t="n">
        <v>6.07498699002035</v>
      </c>
      <c r="D28" s="0" t="n">
        <v>7.31253252494914</v>
      </c>
      <c r="F28" s="0" t="n">
        <f aca="false">LN(C28)</f>
        <v>1.80417984766388</v>
      </c>
      <c r="G28" s="0" t="n">
        <f aca="false">LN($D$22 - D28)</f>
        <v>2.54061469325593</v>
      </c>
      <c r="N28" s="0" t="n">
        <f aca="false">B28*C28</f>
        <v>2.30849505620773</v>
      </c>
      <c r="O28" s="0" t="n">
        <f aca="false">$B$22*$D$22 - B28*D28</f>
        <v>7.22123764051933</v>
      </c>
      <c r="Q28" s="0" t="n">
        <f aca="false">LN(N28)</f>
        <v>0.836595821402177</v>
      </c>
      <c r="R28" s="0" t="n">
        <f aca="false">LN(O28)</f>
        <v>1.97702635656876</v>
      </c>
      <c r="V28" s="0" t="n">
        <f aca="false">B28*C28 + (B27-B28)*C28</f>
        <v>2.42999479600814</v>
      </c>
      <c r="W28" s="0" t="n">
        <f aca="false">LN(V28)</f>
        <v>0.887889115789728</v>
      </c>
      <c r="X28" s="0" t="n">
        <f aca="false">W28-Q27</f>
        <v>0.300783275285961</v>
      </c>
      <c r="Y28" s="0" t="n">
        <f aca="false">A28-A27</f>
        <v>1</v>
      </c>
      <c r="Z28" s="0" t="n">
        <f aca="false">X28/Y28</f>
        <v>0.300783275285961</v>
      </c>
      <c r="AB28" s="0" t="n">
        <f aca="false">B28*D28 + (B27-B28)*D28</f>
        <v>2.92501300997966</v>
      </c>
      <c r="AC28" s="0" t="n">
        <f aca="false">AB28 - B27*D27</f>
        <v>-1.57804965712538</v>
      </c>
      <c r="AD28" s="0" t="n">
        <f aca="false">V28-N27</f>
        <v>0.631219862850156</v>
      </c>
      <c r="AE28" s="0" t="n">
        <f aca="false">-AD28/AC28</f>
        <v>0.400000000000001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P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M28" activeCellId="0" sqref="M28"/>
    </sheetView>
  </sheetViews>
  <sheetFormatPr defaultColWidth="11.53515625" defaultRowHeight="12.8" zeroHeight="false" outlineLevelRow="0" outlineLevelCol="0"/>
  <cols>
    <col collapsed="false" customWidth="true" hidden="false" outlineLevel="0" max="40" min="40" style="0" width="17.59"/>
  </cols>
  <sheetData>
    <row r="1" customFormat="false" ht="12.8" hidden="false" customHeight="false" outlineLevel="0" collapsed="false">
      <c r="B1" s="0" t="s">
        <v>46</v>
      </c>
      <c r="C1" s="0" t="s">
        <v>47</v>
      </c>
      <c r="D1" s="0" t="s">
        <v>65</v>
      </c>
    </row>
    <row r="2" customFormat="false" ht="12.8" hidden="false" customHeight="false" outlineLevel="0" collapsed="false">
      <c r="A2" s="0" t="s">
        <v>66</v>
      </c>
      <c r="B2" s="0" t="n">
        <v>0.3</v>
      </c>
      <c r="C2" s="0" t="n">
        <v>0.39</v>
      </c>
      <c r="D2" s="0" t="n">
        <f aca="false">B2/C2</f>
        <v>0.769230769230769</v>
      </c>
    </row>
    <row r="3" customFormat="false" ht="12.8" hidden="false" customHeight="false" outlineLevel="0" collapsed="false">
      <c r="A3" s="0" t="s">
        <v>67</v>
      </c>
      <c r="B3" s="0" t="n">
        <v>0.3</v>
      </c>
      <c r="C3" s="0" t="n">
        <v>0.39</v>
      </c>
      <c r="D3" s="0" t="n">
        <f aca="false">B3/C3</f>
        <v>0.769230769230769</v>
      </c>
    </row>
    <row r="4" customFormat="false" ht="12.8" hidden="false" customHeight="false" outlineLevel="0" collapsed="false">
      <c r="A4" s="0" t="s">
        <v>68</v>
      </c>
      <c r="B4" s="0" t="n">
        <v>0.3</v>
      </c>
      <c r="C4" s="0" t="n">
        <v>0.32</v>
      </c>
      <c r="D4" s="0" t="n">
        <f aca="false">B4/C4</f>
        <v>0.9375</v>
      </c>
    </row>
    <row r="18" customFormat="false" ht="12.8" hidden="false" customHeight="false" outlineLevel="0" collapsed="false">
      <c r="A18" s="0" t="s">
        <v>69</v>
      </c>
      <c r="B18" s="0" t="n">
        <v>1</v>
      </c>
      <c r="C18" s="0" t="s">
        <v>70</v>
      </c>
    </row>
    <row r="19" customFormat="false" ht="12.8" hidden="false" customHeight="false" outlineLevel="0" collapsed="false">
      <c r="A19" s="0" t="s">
        <v>71</v>
      </c>
      <c r="B19" s="0" t="n">
        <v>20</v>
      </c>
      <c r="C19" s="0" t="s">
        <v>72</v>
      </c>
      <c r="AC19" s="0" t="s">
        <v>73</v>
      </c>
    </row>
    <row r="21" customFormat="false" ht="12.8" hidden="false" customHeight="false" outlineLevel="0" collapsed="false">
      <c r="A21" s="0" t="s">
        <v>4</v>
      </c>
      <c r="B21" s="0" t="s">
        <v>27</v>
      </c>
      <c r="C21" s="0" t="s">
        <v>74</v>
      </c>
      <c r="E21" s="0" t="s">
        <v>75</v>
      </c>
      <c r="F21" s="0" t="s">
        <v>76</v>
      </c>
      <c r="H21" s="0" t="s">
        <v>49</v>
      </c>
      <c r="K21" s="0" t="s">
        <v>4</v>
      </c>
      <c r="L21" s="0" t="s">
        <v>49</v>
      </c>
      <c r="M21" s="0" t="str">
        <f aca="false">B21</f>
        <v>[S] (g/L)</v>
      </c>
      <c r="N21" s="0" t="str">
        <f aca="false">C21</f>
        <v>[B] g/L</v>
      </c>
      <c r="O21" s="0" t="s">
        <v>77</v>
      </c>
      <c r="P21" s="0" t="s">
        <v>52</v>
      </c>
      <c r="Q21" s="0" t="s">
        <v>50</v>
      </c>
      <c r="R21" s="0" t="s">
        <v>78</v>
      </c>
      <c r="U21" s="0" t="s">
        <v>79</v>
      </c>
      <c r="V21" s="0" t="s">
        <v>80</v>
      </c>
      <c r="W21" s="0" t="s">
        <v>81</v>
      </c>
      <c r="X21" s="0" t="s">
        <v>82</v>
      </c>
      <c r="AC21" s="0" t="str">
        <f aca="false">E21</f>
        <v>t(h)</v>
      </c>
      <c r="AD21" s="0" t="str">
        <f aca="false">F21</f>
        <v>F (L/h)</v>
      </c>
      <c r="AE21" s="0" t="s">
        <v>83</v>
      </c>
      <c r="AG21" s="0" t="str">
        <f aca="false">K21</f>
        <v>t (h)</v>
      </c>
      <c r="AH21" s="0" t="s">
        <v>83</v>
      </c>
      <c r="AI21" s="0" t="s">
        <v>84</v>
      </c>
      <c r="AJ21" s="0" t="s">
        <v>85</v>
      </c>
      <c r="AK21" s="0" t="s">
        <v>86</v>
      </c>
      <c r="AL21" s="0" t="s">
        <v>87</v>
      </c>
      <c r="AN21" s="0" t="s">
        <v>88</v>
      </c>
      <c r="AO21" s="0" t="s">
        <v>89</v>
      </c>
    </row>
    <row r="22" customFormat="false" ht="12.8" hidden="false" customHeight="false" outlineLevel="0" collapsed="false">
      <c r="A22" s="0" t="n">
        <v>0</v>
      </c>
      <c r="B22" s="0" t="n">
        <v>20</v>
      </c>
      <c r="C22" s="0" t="n">
        <v>0.05</v>
      </c>
      <c r="E22" s="0" t="n">
        <v>0</v>
      </c>
      <c r="F22" s="0" t="n">
        <v>0</v>
      </c>
      <c r="H22" s="0" t="n">
        <f aca="false">B18</f>
        <v>1</v>
      </c>
      <c r="K22" s="0" t="n">
        <f aca="false">A22</f>
        <v>0</v>
      </c>
      <c r="L22" s="0" t="n">
        <f aca="false">H22</f>
        <v>1</v>
      </c>
      <c r="M22" s="0" t="n">
        <f aca="false">B22</f>
        <v>20</v>
      </c>
      <c r="N22" s="0" t="n">
        <f aca="false">C22</f>
        <v>0.05</v>
      </c>
      <c r="O22" s="0" t="n">
        <f aca="false">B22*L22</f>
        <v>20</v>
      </c>
      <c r="P22" s="0" t="n">
        <f aca="false">C22*L22</f>
        <v>0.05</v>
      </c>
      <c r="Q22" s="0" t="n">
        <f aca="false">LN(N22)</f>
        <v>-2.99573227355399</v>
      </c>
      <c r="R22" s="0" t="e">
        <f aca="false">LN($M$22 - M22)</f>
        <v>#VALUE!</v>
      </c>
      <c r="U22" s="0" t="n">
        <f aca="false">LN(P22)</f>
        <v>-2.99573227355399</v>
      </c>
      <c r="V22" s="0" t="e">
        <f aca="false">LN($O$22 - O22)</f>
        <v>#VALUE!</v>
      </c>
      <c r="AC22" s="0" t="n">
        <f aca="false">E22</f>
        <v>0</v>
      </c>
      <c r="AD22" s="0" t="n">
        <f aca="false">F22</f>
        <v>0</v>
      </c>
      <c r="AE22" s="0" t="n">
        <v>0</v>
      </c>
      <c r="AG22" s="0" t="n">
        <f aca="false">K22</f>
        <v>0</v>
      </c>
      <c r="AH22" s="0" t="n">
        <f aca="false">INDEX($AE$22:$AE$251, MATCH(AG22, $AC$22:$AC$251, 0))</f>
        <v>0</v>
      </c>
      <c r="AI22" s="0" t="n">
        <f aca="false">$O$22-O22</f>
        <v>0</v>
      </c>
      <c r="AK22" s="0" t="n">
        <f aca="false">N22-$N$22</f>
        <v>0</v>
      </c>
    </row>
    <row r="23" customFormat="false" ht="12.8" hidden="false" customHeight="false" outlineLevel="0" collapsed="false">
      <c r="A23" s="0" t="n">
        <v>1</v>
      </c>
      <c r="B23" s="0" t="n">
        <v>19.956267649053</v>
      </c>
      <c r="C23" s="0" t="n">
        <v>0.0674929403788002</v>
      </c>
      <c r="E23" s="0" t="n">
        <v>0.1</v>
      </c>
      <c r="F23" s="0" t="n">
        <v>0</v>
      </c>
      <c r="H23" s="0" t="n">
        <f aca="false">H22 + F23*(E23-E22)</f>
        <v>1</v>
      </c>
      <c r="K23" s="0" t="n">
        <f aca="false">A23</f>
        <v>1</v>
      </c>
      <c r="L23" s="0" t="n">
        <f aca="false">INDEX($H$22:$H$251, MATCH(A23, $E$22:$E251, 0) )</f>
        <v>1</v>
      </c>
      <c r="M23" s="0" t="n">
        <f aca="false">B23</f>
        <v>19.956267649053</v>
      </c>
      <c r="N23" s="0" t="n">
        <f aca="false">C23</f>
        <v>0.0674929403788002</v>
      </c>
      <c r="O23" s="0" t="n">
        <f aca="false">B23*L23</f>
        <v>19.956267649053</v>
      </c>
      <c r="P23" s="0" t="n">
        <f aca="false">C23*L23</f>
        <v>0.0674929403788002</v>
      </c>
      <c r="Q23" s="0" t="n">
        <f aca="false">LN(N23)</f>
        <v>-2.69573227355399</v>
      </c>
      <c r="R23" s="0" t="n">
        <f aca="false">LN($M$22 - M23)</f>
        <v>-3.1296671544947</v>
      </c>
      <c r="U23" s="0" t="n">
        <f aca="false">LN(P23)</f>
        <v>-2.69573227355399</v>
      </c>
      <c r="V23" s="0" t="n">
        <f aca="false">LN($O$22 - O23)</f>
        <v>-3.1296671544947</v>
      </c>
      <c r="AC23" s="0" t="n">
        <f aca="false">E23</f>
        <v>0.1</v>
      </c>
      <c r="AD23" s="0" t="n">
        <f aca="false">F23</f>
        <v>0</v>
      </c>
      <c r="AE23" s="0" t="n">
        <f aca="false">AE22 + AD23*(AC23-AC22)*$B$19</f>
        <v>0</v>
      </c>
      <c r="AG23" s="0" t="n">
        <f aca="false">K23</f>
        <v>1</v>
      </c>
      <c r="AH23" s="0" t="n">
        <f aca="false">INDEX($AE$22:$AE$251, MATCH(AG23, $AC$22:$AC$251, 0))</f>
        <v>0</v>
      </c>
      <c r="AI23" s="0" t="n">
        <f aca="false">$O$22-O23</f>
        <v>0.0437323509469998</v>
      </c>
      <c r="AJ23" s="0" t="n">
        <f aca="false">AI23-AI22</f>
        <v>0.0437323509469998</v>
      </c>
      <c r="AK23" s="0" t="n">
        <f aca="false">P23-P22</f>
        <v>0.0174929403788002</v>
      </c>
      <c r="AL23" s="0" t="n">
        <f aca="false">AK23/AJ23</f>
        <v>0.400000000000006</v>
      </c>
      <c r="AN23" s="0" t="n">
        <f aca="false">AH23+AI23</f>
        <v>0.0437323509469998</v>
      </c>
      <c r="AO23" s="0" t="n">
        <f aca="false">AN23-AN22</f>
        <v>0.0437323509469998</v>
      </c>
      <c r="AP23" s="0" t="n">
        <f aca="false">AK23/AO23</f>
        <v>0.400000000000006</v>
      </c>
    </row>
    <row r="24" customFormat="false" ht="12.8" hidden="false" customHeight="false" outlineLevel="0" collapsed="false">
      <c r="A24" s="0" t="n">
        <v>2</v>
      </c>
      <c r="B24" s="0" t="n">
        <v>19.8972351499512</v>
      </c>
      <c r="C24" s="0" t="n">
        <v>0.0911059400195256</v>
      </c>
      <c r="E24" s="0" t="n">
        <v>0.2</v>
      </c>
      <c r="F24" s="0" t="n">
        <v>0</v>
      </c>
      <c r="H24" s="0" t="n">
        <f aca="false">H23 + F24*(E24-E23)</f>
        <v>1</v>
      </c>
      <c r="K24" s="0" t="n">
        <f aca="false">A24</f>
        <v>2</v>
      </c>
      <c r="L24" s="0" t="n">
        <f aca="false">INDEX($H$22:$H$251, MATCH(A24, $E$22:$E252, 0) )</f>
        <v>1</v>
      </c>
      <c r="M24" s="0" t="n">
        <f aca="false">B24</f>
        <v>19.8972351499512</v>
      </c>
      <c r="N24" s="0" t="n">
        <f aca="false">C24</f>
        <v>0.0911059400195256</v>
      </c>
      <c r="O24" s="0" t="n">
        <f aca="false">B24*L24</f>
        <v>19.8972351499512</v>
      </c>
      <c r="P24" s="0" t="n">
        <f aca="false">C24*L24</f>
        <v>0.0911059400195256</v>
      </c>
      <c r="Q24" s="0" t="n">
        <f aca="false">LN(N24)</f>
        <v>-2.39573227355399</v>
      </c>
      <c r="R24" s="0" t="n">
        <f aca="false">LN($M$22 - M24)</f>
        <v>-2.27531191002629</v>
      </c>
      <c r="U24" s="0" t="n">
        <f aca="false">LN(P24)</f>
        <v>-2.39573227355399</v>
      </c>
      <c r="V24" s="0" t="n">
        <f aca="false">LN($O$22 - O24)</f>
        <v>-2.27531191002629</v>
      </c>
      <c r="AC24" s="0" t="n">
        <f aca="false">E24</f>
        <v>0.2</v>
      </c>
      <c r="AD24" s="0" t="n">
        <f aca="false">F24</f>
        <v>0</v>
      </c>
      <c r="AE24" s="0" t="n">
        <f aca="false">AE23 + AD24*(AC24-AC23)*$B$19</f>
        <v>0</v>
      </c>
      <c r="AG24" s="0" t="n">
        <f aca="false">K24</f>
        <v>2</v>
      </c>
      <c r="AH24" s="0" t="n">
        <f aca="false">INDEX($AE$22:$AE$251, MATCH(AG24, $AC$22:$AC$251, 0))</f>
        <v>0</v>
      </c>
      <c r="AI24" s="0" t="n">
        <f aca="false">$O$22-O24</f>
        <v>0.1027648500488</v>
      </c>
      <c r="AJ24" s="0" t="n">
        <f aca="false">AI24-AI23</f>
        <v>0.0590324991018001</v>
      </c>
      <c r="AK24" s="0" t="n">
        <f aca="false">P24-P23</f>
        <v>0.0236129996407254</v>
      </c>
      <c r="AL24" s="0" t="n">
        <f aca="false">AK24/AJ24</f>
        <v>0.400000000000091</v>
      </c>
      <c r="AN24" s="0" t="n">
        <f aca="false">AH24+AI24</f>
        <v>0.1027648500488</v>
      </c>
      <c r="AO24" s="0" t="n">
        <f aca="false">AN24-AN23</f>
        <v>0.0590324991018001</v>
      </c>
      <c r="AP24" s="0" t="n">
        <f aca="false">AK24/AO24</f>
        <v>0.400000000000091</v>
      </c>
    </row>
    <row r="25" customFormat="false" ht="12.8" hidden="false" customHeight="false" outlineLevel="0" collapsed="false">
      <c r="A25" s="0" t="n">
        <v>3</v>
      </c>
      <c r="B25" s="0" t="n">
        <v>19.8175496111054</v>
      </c>
      <c r="C25" s="0" t="n">
        <v>0.122980155557848</v>
      </c>
      <c r="E25" s="0" t="n">
        <v>0.3</v>
      </c>
      <c r="F25" s="0" t="n">
        <v>0</v>
      </c>
      <c r="H25" s="0" t="n">
        <f aca="false">H24 + F25*(E25-E24)</f>
        <v>1</v>
      </c>
      <c r="K25" s="0" t="n">
        <f aca="false">A25</f>
        <v>3</v>
      </c>
      <c r="L25" s="0" t="n">
        <f aca="false">INDEX($H$22:$H$251, MATCH(A25, $E$22:$E253, 0) )</f>
        <v>1</v>
      </c>
      <c r="M25" s="0" t="n">
        <f aca="false">B25</f>
        <v>19.8175496111054</v>
      </c>
      <c r="N25" s="0" t="n">
        <f aca="false">C25</f>
        <v>0.122980155557848</v>
      </c>
      <c r="O25" s="0" t="n">
        <f aca="false">B25*L25</f>
        <v>19.8175496111054</v>
      </c>
      <c r="P25" s="0" t="n">
        <f aca="false">C25*L25</f>
        <v>0.122980155557848</v>
      </c>
      <c r="Q25" s="0" t="n">
        <f aca="false">LN(N25)</f>
        <v>-2.09573227355399</v>
      </c>
      <c r="R25" s="0" t="n">
        <f aca="false">LN($M$22 - M25)</f>
        <v>-1.70127698458865</v>
      </c>
      <c r="U25" s="0" t="n">
        <f aca="false">LN(P25)</f>
        <v>-2.09573227355399</v>
      </c>
      <c r="V25" s="0" t="n">
        <f aca="false">LN($O$22 - O25)</f>
        <v>-1.70127698458865</v>
      </c>
      <c r="AC25" s="0" t="n">
        <f aca="false">E25</f>
        <v>0.3</v>
      </c>
      <c r="AD25" s="0" t="n">
        <f aca="false">F25</f>
        <v>0</v>
      </c>
      <c r="AE25" s="0" t="n">
        <f aca="false">AE24 + AD25*(AC25-AC24)*$B$19</f>
        <v>0</v>
      </c>
      <c r="AG25" s="0" t="n">
        <f aca="false">K25</f>
        <v>3</v>
      </c>
      <c r="AH25" s="0" t="n">
        <f aca="false">INDEX($AE$22:$AE$251, MATCH(AG25, $AC$22:$AC$251, 0))</f>
        <v>0</v>
      </c>
      <c r="AI25" s="0" t="n">
        <f aca="false">$O$22-O25</f>
        <v>0.182450388894601</v>
      </c>
      <c r="AJ25" s="0" t="n">
        <f aca="false">AI25-AI24</f>
        <v>0.0796855388458013</v>
      </c>
      <c r="AK25" s="0" t="n">
        <f aca="false">P25-P24</f>
        <v>0.0318742155383224</v>
      </c>
      <c r="AL25" s="0" t="n">
        <f aca="false">AK25/AJ25</f>
        <v>0.400000000000024</v>
      </c>
      <c r="AN25" s="0" t="n">
        <f aca="false">AH25+AI25</f>
        <v>0.182450388894601</v>
      </c>
      <c r="AO25" s="0" t="n">
        <f aca="false">AN25-AN24</f>
        <v>0.0796855388458013</v>
      </c>
      <c r="AP25" s="0" t="n">
        <f aca="false">AK25/AO25</f>
        <v>0.400000000000024</v>
      </c>
    </row>
    <row r="26" customFormat="false" ht="12.8" hidden="false" customHeight="false" outlineLevel="0" collapsed="false">
      <c r="A26" s="0" t="n">
        <v>4</v>
      </c>
      <c r="B26" s="0" t="n">
        <v>19.7099853846579</v>
      </c>
      <c r="C26" s="0" t="n">
        <v>0.166005846136828</v>
      </c>
      <c r="E26" s="0" t="n">
        <v>0.4</v>
      </c>
      <c r="F26" s="0" t="n">
        <v>0</v>
      </c>
      <c r="H26" s="0" t="n">
        <f aca="false">H25 + F26*(E26-E25)</f>
        <v>1</v>
      </c>
      <c r="K26" s="0" t="n">
        <f aca="false">A26</f>
        <v>4</v>
      </c>
      <c r="L26" s="0" t="n">
        <f aca="false">INDEX($H$22:$H$251, MATCH(A26, $E$22:$E254, 0) )</f>
        <v>1</v>
      </c>
      <c r="M26" s="0" t="n">
        <f aca="false">B26</f>
        <v>19.7099853846579</v>
      </c>
      <c r="N26" s="0" t="n">
        <f aca="false">C26</f>
        <v>0.166005846136828</v>
      </c>
      <c r="O26" s="0" t="n">
        <f aca="false">B26*L26</f>
        <v>19.7099853846579</v>
      </c>
      <c r="P26" s="0" t="n">
        <f aca="false">C26*L26</f>
        <v>0.166005846136828</v>
      </c>
      <c r="Q26" s="0" t="n">
        <f aca="false">LN(N26)</f>
        <v>-1.79573227355399</v>
      </c>
      <c r="R26" s="0" t="n">
        <f aca="false">LN($M$22 - M26)</f>
        <v>-1.23782395954017</v>
      </c>
      <c r="U26" s="0" t="n">
        <f aca="false">LN(P26)</f>
        <v>-1.79573227355399</v>
      </c>
      <c r="V26" s="0" t="n">
        <f aca="false">LN($O$22 - O26)</f>
        <v>-1.23782395954017</v>
      </c>
      <c r="AC26" s="0" t="n">
        <f aca="false">E26</f>
        <v>0.4</v>
      </c>
      <c r="AD26" s="0" t="n">
        <f aca="false">F26</f>
        <v>0</v>
      </c>
      <c r="AE26" s="0" t="n">
        <f aca="false">AE25 + AD26*(AC26-AC25)*$B$19</f>
        <v>0</v>
      </c>
      <c r="AG26" s="0" t="n">
        <f aca="false">K26</f>
        <v>4</v>
      </c>
      <c r="AH26" s="0" t="n">
        <f aca="false">INDEX($AE$22:$AE$251, MATCH(AG26, $AC$22:$AC$251, 0))</f>
        <v>0</v>
      </c>
      <c r="AI26" s="0" t="n">
        <f aca="false">$O$22-O26</f>
        <v>0.290014615342098</v>
      </c>
      <c r="AJ26" s="0" t="n">
        <f aca="false">AI26-AI25</f>
        <v>0.107564226447497</v>
      </c>
      <c r="AK26" s="0" t="n">
        <f aca="false">P26-P25</f>
        <v>0.04302569057898</v>
      </c>
      <c r="AL26" s="0" t="n">
        <f aca="false">AK26/AJ26</f>
        <v>0.399999999999824</v>
      </c>
      <c r="AN26" s="0" t="n">
        <f aca="false">AH26+AI26</f>
        <v>0.290014615342098</v>
      </c>
      <c r="AO26" s="0" t="n">
        <f aca="false">AN26-AN25</f>
        <v>0.107564226447497</v>
      </c>
      <c r="AP26" s="0" t="n">
        <f aca="false">AK26/AO26</f>
        <v>0.399999999999824</v>
      </c>
    </row>
    <row r="27" customFormat="false" ht="12.8" hidden="false" customHeight="false" outlineLevel="0" collapsed="false">
      <c r="A27" s="0" t="n">
        <v>5</v>
      </c>
      <c r="B27" s="0" t="n">
        <v>19.5647888662077</v>
      </c>
      <c r="C27" s="0" t="n">
        <v>0.224084453516903</v>
      </c>
      <c r="E27" s="0" t="n">
        <v>0.5</v>
      </c>
      <c r="F27" s="0" t="n">
        <v>0</v>
      </c>
      <c r="H27" s="0" t="n">
        <f aca="false">H26 + F27*(E27-E26)</f>
        <v>1</v>
      </c>
      <c r="K27" s="0" t="n">
        <f aca="false">A27</f>
        <v>5</v>
      </c>
      <c r="L27" s="0" t="n">
        <f aca="false">INDEX($H$22:$H$251, MATCH(A27, $E$22:$E255, 0) )</f>
        <v>1</v>
      </c>
      <c r="M27" s="0" t="n">
        <f aca="false">B27</f>
        <v>19.5647888662077</v>
      </c>
      <c r="N27" s="0" t="n">
        <f aca="false">C27</f>
        <v>0.224084453516903</v>
      </c>
      <c r="O27" s="0" t="n">
        <f aca="false">B27*L27</f>
        <v>19.5647888662077</v>
      </c>
      <c r="P27" s="0" t="n">
        <f aca="false">C27*L27</f>
        <v>0.224084453516903</v>
      </c>
      <c r="Q27" s="0" t="n">
        <f aca="false">LN(N27)</f>
        <v>-1.49573227355399</v>
      </c>
      <c r="R27" s="0" t="n">
        <f aca="false">LN($M$22 - M27)</f>
        <v>-0.831924000605192</v>
      </c>
      <c r="U27" s="0" t="n">
        <f aca="false">LN(P27)</f>
        <v>-1.49573227355399</v>
      </c>
      <c r="V27" s="0" t="n">
        <f aca="false">LN($O$22 - O27)</f>
        <v>-0.831924000605192</v>
      </c>
      <c r="AC27" s="0" t="n">
        <f aca="false">E27</f>
        <v>0.5</v>
      </c>
      <c r="AD27" s="0" t="n">
        <f aca="false">F27</f>
        <v>0</v>
      </c>
      <c r="AE27" s="0" t="n">
        <f aca="false">AE26 + AD27*(AC27-AC26)*$B$19</f>
        <v>0</v>
      </c>
      <c r="AG27" s="0" t="n">
        <f aca="false">K27</f>
        <v>5</v>
      </c>
      <c r="AH27" s="0" t="n">
        <f aca="false">INDEX($AE$22:$AE$251, MATCH(AG27, $AC$22:$AC$251, 0))</f>
        <v>0</v>
      </c>
      <c r="AI27" s="0" t="n">
        <f aca="false">$O$22-O27</f>
        <v>0.435211133792301</v>
      </c>
      <c r="AJ27" s="0" t="n">
        <f aca="false">AI27-AI26</f>
        <v>0.145196518450202</v>
      </c>
      <c r="AK27" s="0" t="n">
        <f aca="false">P27-P26</f>
        <v>0.058078607380075</v>
      </c>
      <c r="AL27" s="0" t="n">
        <f aca="false">AK27/AJ27</f>
        <v>0.399999999999959</v>
      </c>
      <c r="AN27" s="0" t="n">
        <f aca="false">AH27+AI27</f>
        <v>0.435211133792301</v>
      </c>
      <c r="AO27" s="0" t="n">
        <f aca="false">AN27-AN26</f>
        <v>0.145196518450202</v>
      </c>
      <c r="AP27" s="0" t="n">
        <f aca="false">AK27/AO27</f>
        <v>0.399999999999959</v>
      </c>
    </row>
    <row r="28" customFormat="false" ht="12.8" hidden="false" customHeight="false" outlineLevel="0" collapsed="false">
      <c r="A28" s="0" t="n">
        <v>6</v>
      </c>
      <c r="B28" s="0" t="n">
        <v>19.3687940669484</v>
      </c>
      <c r="C28" s="0" t="n">
        <v>0.302482373220647</v>
      </c>
      <c r="E28" s="0" t="n">
        <v>0.6</v>
      </c>
      <c r="F28" s="0" t="n">
        <v>0</v>
      </c>
      <c r="H28" s="0" t="n">
        <f aca="false">H27 + F28*(E28-E27)</f>
        <v>1</v>
      </c>
      <c r="K28" s="0" t="n">
        <f aca="false">A28</f>
        <v>6</v>
      </c>
      <c r="L28" s="0" t="n">
        <f aca="false">INDEX($H$22:$H$251, MATCH(A28, $E$22:$E256, 0) )</f>
        <v>1</v>
      </c>
      <c r="M28" s="0" t="n">
        <f aca="false">B28</f>
        <v>19.3687940669484</v>
      </c>
      <c r="N28" s="0" t="n">
        <f aca="false">C28</f>
        <v>0.302482373220647</v>
      </c>
      <c r="O28" s="0" t="n">
        <f aca="false">B28*L28</f>
        <v>19.3687940669484</v>
      </c>
      <c r="P28" s="0" t="n">
        <f aca="false">C28*L28</f>
        <v>0.302482373220647</v>
      </c>
      <c r="Q28" s="0" t="n">
        <f aca="false">LN(N28)</f>
        <v>-1.19573227355399</v>
      </c>
      <c r="R28" s="0" t="n">
        <f aca="false">LN($M$22 - M28)</f>
        <v>-0.460123109856499</v>
      </c>
      <c r="U28" s="0" t="n">
        <f aca="false">LN(P28)</f>
        <v>-1.19573227355399</v>
      </c>
      <c r="V28" s="0" t="n">
        <f aca="false">LN($O$22 - O28)</f>
        <v>-0.460123109856499</v>
      </c>
      <c r="W28" s="0" t="n">
        <f aca="false">U28</f>
        <v>-1.19573227355399</v>
      </c>
      <c r="X28" s="0" t="n">
        <f aca="false">V28</f>
        <v>-0.460123109856499</v>
      </c>
      <c r="AC28" s="0" t="n">
        <f aca="false">E28</f>
        <v>0.6</v>
      </c>
      <c r="AD28" s="0" t="n">
        <f aca="false">F28</f>
        <v>0</v>
      </c>
      <c r="AE28" s="0" t="n">
        <f aca="false">AE27 + AD28*(AC28-AC27)*$B$19</f>
        <v>0</v>
      </c>
      <c r="AG28" s="0" t="n">
        <f aca="false">K28</f>
        <v>6</v>
      </c>
      <c r="AH28" s="0" t="n">
        <f aca="false">INDEX($AE$22:$AE$251, MATCH(AG28, $AC$22:$AC$251, 0))</f>
        <v>0</v>
      </c>
      <c r="AI28" s="0" t="n">
        <f aca="false">$O$22-O28</f>
        <v>0.6312059330516</v>
      </c>
      <c r="AJ28" s="0" t="n">
        <f aca="false">AI28-AI27</f>
        <v>0.195994799259299</v>
      </c>
      <c r="AK28" s="0" t="n">
        <f aca="false">P28-P27</f>
        <v>0.078397919703744</v>
      </c>
      <c r="AL28" s="0" t="n">
        <f aca="false">AK28/AJ28</f>
        <v>0.400000000000124</v>
      </c>
      <c r="AN28" s="0" t="n">
        <f aca="false">AH28+AI28</f>
        <v>0.6312059330516</v>
      </c>
      <c r="AO28" s="0" t="n">
        <f aca="false">AN28-AN27</f>
        <v>0.195994799259299</v>
      </c>
      <c r="AP28" s="0" t="n">
        <f aca="false">AK28/AO28</f>
        <v>0.400000000000124</v>
      </c>
    </row>
    <row r="29" customFormat="false" ht="12.8" hidden="false" customHeight="false" outlineLevel="0" collapsed="false">
      <c r="A29" s="0" t="n">
        <v>7</v>
      </c>
      <c r="B29" s="0" t="n">
        <v>19.104228760929</v>
      </c>
      <c r="C29" s="0" t="n">
        <v>0.408308495628382</v>
      </c>
      <c r="E29" s="0" t="n">
        <v>0.7</v>
      </c>
      <c r="F29" s="0" t="n">
        <v>0</v>
      </c>
      <c r="H29" s="0" t="n">
        <f aca="false">H28 + F29*(E29-E28)</f>
        <v>1</v>
      </c>
      <c r="K29" s="0" t="n">
        <f aca="false">A29</f>
        <v>7</v>
      </c>
      <c r="L29" s="0" t="n">
        <f aca="false">INDEX($H$22:$H$251, MATCH(A29, $E$22:$E257, 0) )</f>
        <v>1</v>
      </c>
      <c r="M29" s="0" t="n">
        <f aca="false">B29</f>
        <v>19.104228760929</v>
      </c>
      <c r="N29" s="0" t="n">
        <f aca="false">C29</f>
        <v>0.408308495628382</v>
      </c>
      <c r="O29" s="0" t="n">
        <f aca="false">B29*L29</f>
        <v>19.104228760929</v>
      </c>
      <c r="P29" s="0" t="n">
        <f aca="false">C29*L29</f>
        <v>0.408308495628382</v>
      </c>
      <c r="Q29" s="0" t="n">
        <f aca="false">LN(N29)</f>
        <v>-0.895732273553992</v>
      </c>
      <c r="R29" s="0" t="n">
        <f aca="false">LN($M$22 - M29)</f>
        <v>-0.110070212142087</v>
      </c>
      <c r="U29" s="0" t="n">
        <f aca="false">LN(P29)</f>
        <v>-0.895732273553992</v>
      </c>
      <c r="V29" s="0" t="n">
        <f aca="false">LN($O$22 - O29)</f>
        <v>-0.110070212142087</v>
      </c>
      <c r="W29" s="0" t="n">
        <f aca="false">U29</f>
        <v>-0.895732273553992</v>
      </c>
      <c r="X29" s="0" t="n">
        <f aca="false">V29</f>
        <v>-0.110070212142087</v>
      </c>
      <c r="AC29" s="0" t="n">
        <f aca="false">E29</f>
        <v>0.7</v>
      </c>
      <c r="AD29" s="0" t="n">
        <f aca="false">F29</f>
        <v>0</v>
      </c>
      <c r="AE29" s="0" t="n">
        <f aca="false">AE28 + AD29*(AC29-AC28)*$B$19</f>
        <v>0</v>
      </c>
      <c r="AG29" s="0" t="n">
        <f aca="false">K29</f>
        <v>7</v>
      </c>
      <c r="AH29" s="0" t="n">
        <f aca="false">INDEX($AE$22:$AE$251, MATCH(AG29, $AC$22:$AC$251, 0))</f>
        <v>0</v>
      </c>
      <c r="AI29" s="0" t="n">
        <f aca="false">$O$22-O29</f>
        <v>0.895771239070999</v>
      </c>
      <c r="AJ29" s="0" t="n">
        <f aca="false">AI29-AI28</f>
        <v>0.264565306019399</v>
      </c>
      <c r="AK29" s="0" t="n">
        <f aca="false">P29-P28</f>
        <v>0.105826122407735</v>
      </c>
      <c r="AL29" s="0" t="n">
        <f aca="false">AK29/AJ29</f>
        <v>0.399999999999906</v>
      </c>
      <c r="AN29" s="0" t="n">
        <f aca="false">AH29+AI29</f>
        <v>0.895771239070999</v>
      </c>
      <c r="AO29" s="0" t="n">
        <f aca="false">AN29-AN28</f>
        <v>0.264565306019399</v>
      </c>
      <c r="AP29" s="0" t="n">
        <f aca="false">AK29/AO29</f>
        <v>0.399999999999906</v>
      </c>
    </row>
    <row r="30" customFormat="false" ht="12.8" hidden="false" customHeight="false" outlineLevel="0" collapsed="false">
      <c r="A30" s="0" t="n">
        <v>8</v>
      </c>
      <c r="B30" s="0" t="n">
        <v>18.7471029524198</v>
      </c>
      <c r="C30" s="0" t="n">
        <v>0.55115881903208</v>
      </c>
      <c r="E30" s="0" t="n">
        <v>0.8</v>
      </c>
      <c r="F30" s="0" t="n">
        <v>0</v>
      </c>
      <c r="H30" s="0" t="n">
        <f aca="false">H29 + F30*(E30-E29)</f>
        <v>1</v>
      </c>
      <c r="K30" s="0" t="n">
        <f aca="false">A30</f>
        <v>8</v>
      </c>
      <c r="L30" s="0" t="n">
        <f aca="false">INDEX($H$22:$H$251, MATCH(A30, $E$22:$E258, 0) )</f>
        <v>1</v>
      </c>
      <c r="M30" s="0" t="n">
        <f aca="false">B30</f>
        <v>18.7471029524198</v>
      </c>
      <c r="N30" s="0" t="n">
        <f aca="false">C30</f>
        <v>0.55115881903208</v>
      </c>
      <c r="O30" s="0" t="n">
        <f aca="false">B30*L30</f>
        <v>18.7471029524198</v>
      </c>
      <c r="P30" s="0" t="n">
        <f aca="false">C30*L30</f>
        <v>0.55115881903208</v>
      </c>
      <c r="Q30" s="0" t="n">
        <f aca="false">LN(N30)</f>
        <v>-0.595732273553991</v>
      </c>
      <c r="R30" s="0" t="n">
        <f aca="false">LN($M$22 - M30)</f>
        <v>0.22545850779776</v>
      </c>
      <c r="U30" s="0" t="n">
        <f aca="false">LN(P30)</f>
        <v>-0.595732273553991</v>
      </c>
      <c r="V30" s="0" t="n">
        <f aca="false">LN($O$22 - O30)</f>
        <v>0.22545850779776</v>
      </c>
      <c r="W30" s="0" t="n">
        <f aca="false">U30</f>
        <v>-0.595732273553991</v>
      </c>
      <c r="X30" s="0" t="n">
        <f aca="false">V30</f>
        <v>0.22545850779776</v>
      </c>
      <c r="AC30" s="0" t="n">
        <f aca="false">E30</f>
        <v>0.8</v>
      </c>
      <c r="AD30" s="0" t="n">
        <f aca="false">F30</f>
        <v>0</v>
      </c>
      <c r="AE30" s="0" t="n">
        <f aca="false">AE29 + AD30*(AC30-AC29)*$B$19</f>
        <v>0</v>
      </c>
      <c r="AG30" s="0" t="n">
        <f aca="false">K30</f>
        <v>8</v>
      </c>
      <c r="AH30" s="0" t="n">
        <f aca="false">INDEX($AE$22:$AE$251, MATCH(AG30, $AC$22:$AC$251, 0))</f>
        <v>0</v>
      </c>
      <c r="AI30" s="0" t="n">
        <f aca="false">$O$22-O30</f>
        <v>1.2528970475802</v>
      </c>
      <c r="AJ30" s="0" t="n">
        <f aca="false">AI30-AI29</f>
        <v>0.357125808509199</v>
      </c>
      <c r="AK30" s="0" t="n">
        <f aca="false">P30-P29</f>
        <v>0.142850323403698</v>
      </c>
      <c r="AL30" s="0" t="n">
        <f aca="false">AK30/AJ30</f>
        <v>0.400000000000051</v>
      </c>
      <c r="AN30" s="0" t="n">
        <f aca="false">AH30+AI30</f>
        <v>1.2528970475802</v>
      </c>
      <c r="AO30" s="0" t="n">
        <f aca="false">AN30-AN29</f>
        <v>0.357125808509199</v>
      </c>
      <c r="AP30" s="0" t="n">
        <f aca="false">AK30/AO30</f>
        <v>0.400000000000051</v>
      </c>
    </row>
    <row r="31" customFormat="false" ht="12.8" hidden="false" customHeight="false" outlineLevel="0" collapsed="false">
      <c r="A31" s="0" t="n">
        <v>9</v>
      </c>
      <c r="B31" s="0" t="n">
        <v>18.2650335343909</v>
      </c>
      <c r="C31" s="0" t="n">
        <v>0.743986586243641</v>
      </c>
      <c r="E31" s="0" t="n">
        <v>0.9</v>
      </c>
      <c r="F31" s="0" t="n">
        <v>0</v>
      </c>
      <c r="H31" s="0" t="n">
        <f aca="false">H30 + F31*(E31-E30)</f>
        <v>1</v>
      </c>
      <c r="K31" s="0" t="n">
        <f aca="false">A31</f>
        <v>9</v>
      </c>
      <c r="L31" s="0" t="n">
        <f aca="false">INDEX($H$22:$H$251, MATCH(A31, $E$22:$E259, 0) )</f>
        <v>1</v>
      </c>
      <c r="M31" s="0" t="n">
        <f aca="false">B31</f>
        <v>18.2650335343909</v>
      </c>
      <c r="N31" s="0" t="n">
        <f aca="false">C31</f>
        <v>0.743986586243641</v>
      </c>
      <c r="O31" s="0" t="n">
        <f aca="false">B31*L31</f>
        <v>18.2650335343909</v>
      </c>
      <c r="P31" s="0" t="n">
        <f aca="false">C31*L31</f>
        <v>0.743986586243641</v>
      </c>
      <c r="Q31" s="0" t="n">
        <f aca="false">LN(N31)</f>
        <v>-0.295732273553992</v>
      </c>
      <c r="R31" s="0" t="n">
        <f aca="false">LN($M$22 - M31)</f>
        <v>0.550988085032839</v>
      </c>
      <c r="U31" s="0" t="n">
        <f aca="false">LN(P31)</f>
        <v>-0.295732273553992</v>
      </c>
      <c r="V31" s="0" t="n">
        <f aca="false">LN($O$22 - O31)</f>
        <v>0.550988085032839</v>
      </c>
      <c r="W31" s="0" t="n">
        <f aca="false">U31</f>
        <v>-0.295732273553992</v>
      </c>
      <c r="X31" s="0" t="n">
        <f aca="false">V31</f>
        <v>0.550988085032839</v>
      </c>
      <c r="AC31" s="0" t="n">
        <f aca="false">E31</f>
        <v>0.9</v>
      </c>
      <c r="AD31" s="0" t="n">
        <f aca="false">F31</f>
        <v>0</v>
      </c>
      <c r="AE31" s="0" t="n">
        <f aca="false">AE30 + AD31*(AC31-AC30)*$B$19</f>
        <v>0</v>
      </c>
      <c r="AG31" s="0" t="n">
        <f aca="false">K31</f>
        <v>9</v>
      </c>
      <c r="AH31" s="0" t="n">
        <f aca="false">INDEX($AE$22:$AE$251, MATCH(AG31, $AC$22:$AC$251, 0))</f>
        <v>0</v>
      </c>
      <c r="AI31" s="0" t="n">
        <f aca="false">$O$22-O31</f>
        <v>1.7349664656091</v>
      </c>
      <c r="AJ31" s="0" t="n">
        <f aca="false">AI31-AI30</f>
        <v>0.482069418028903</v>
      </c>
      <c r="AK31" s="0" t="n">
        <f aca="false">P31-P30</f>
        <v>0.192827767211561</v>
      </c>
      <c r="AL31" s="0" t="n">
        <f aca="false">AK31/AJ31</f>
        <v>0.4</v>
      </c>
      <c r="AN31" s="0" t="n">
        <f aca="false">AH31+AI31</f>
        <v>1.7349664656091</v>
      </c>
      <c r="AO31" s="0" t="n">
        <f aca="false">AN31-AN30</f>
        <v>0.482069418028903</v>
      </c>
      <c r="AP31" s="0" t="n">
        <f aca="false">AK31/AO31</f>
        <v>0.4</v>
      </c>
    </row>
    <row r="32" customFormat="false" ht="12.8" hidden="false" customHeight="false" outlineLevel="0" collapsed="false">
      <c r="A32" s="0" t="n">
        <v>10</v>
      </c>
      <c r="B32" s="0" t="n">
        <v>17.6143078846015</v>
      </c>
      <c r="C32" s="0" t="n">
        <v>1.00427684615938</v>
      </c>
      <c r="E32" s="0" t="n">
        <v>1</v>
      </c>
      <c r="F32" s="0" t="n">
        <v>0</v>
      </c>
      <c r="H32" s="0" t="n">
        <f aca="false">H31 + F32*(E32-E31)</f>
        <v>1</v>
      </c>
      <c r="K32" s="0" t="n">
        <f aca="false">A32</f>
        <v>10</v>
      </c>
      <c r="L32" s="0" t="n">
        <f aca="false">INDEX($H$22:$H$251, MATCH(A32, $E$22:$E260, 0) )</f>
        <v>1</v>
      </c>
      <c r="M32" s="0" t="n">
        <f aca="false">B32</f>
        <v>17.6143078846015</v>
      </c>
      <c r="N32" s="0" t="n">
        <f aca="false">C32</f>
        <v>1.00427684615938</v>
      </c>
      <c r="O32" s="0" t="n">
        <f aca="false">B32*L32</f>
        <v>17.6143078846015</v>
      </c>
      <c r="P32" s="0" t="n">
        <f aca="false">C32*L32</f>
        <v>1.00427684615938</v>
      </c>
      <c r="Q32" s="0" t="n">
        <f aca="false">LN(N32)</f>
        <v>0.0042677264460057</v>
      </c>
      <c r="R32" s="0" t="n">
        <f aca="false">LN($M$22 - M32)</f>
        <v>0.869489277377479</v>
      </c>
      <c r="U32" s="0" t="n">
        <f aca="false">LN(P32)</f>
        <v>0.0042677264460057</v>
      </c>
      <c r="V32" s="0" t="n">
        <f aca="false">LN($O$22 - O32)</f>
        <v>0.869489277377479</v>
      </c>
      <c r="W32" s="0" t="n">
        <f aca="false">U32</f>
        <v>0.0042677264460057</v>
      </c>
      <c r="X32" s="0" t="n">
        <f aca="false">V32</f>
        <v>0.869489277377479</v>
      </c>
      <c r="AC32" s="0" t="n">
        <f aca="false">E32</f>
        <v>1</v>
      </c>
      <c r="AD32" s="0" t="n">
        <f aca="false">F32</f>
        <v>0</v>
      </c>
      <c r="AE32" s="0" t="n">
        <f aca="false">AE31 + AD32*(AC32-AC31)*$B$19</f>
        <v>0</v>
      </c>
      <c r="AG32" s="0" t="n">
        <f aca="false">K32</f>
        <v>10</v>
      </c>
      <c r="AH32" s="0" t="n">
        <f aca="false">INDEX($AE$22:$AE$251, MATCH(AG32, $AC$22:$AC$251, 0))</f>
        <v>0</v>
      </c>
      <c r="AI32" s="0" t="n">
        <f aca="false">$O$22-O32</f>
        <v>2.3856921153985</v>
      </c>
      <c r="AJ32" s="0" t="n">
        <f aca="false">AI32-AI31</f>
        <v>0.650725649789397</v>
      </c>
      <c r="AK32" s="0" t="n">
        <f aca="false">P32-P31</f>
        <v>0.260290259915739</v>
      </c>
      <c r="AL32" s="0" t="n">
        <f aca="false">AK32/AJ32</f>
        <v>0.39999999999997</v>
      </c>
      <c r="AN32" s="0" t="n">
        <f aca="false">AH32+AI32</f>
        <v>2.3856921153985</v>
      </c>
      <c r="AO32" s="0" t="n">
        <f aca="false">AN32-AN31</f>
        <v>0.650725649789397</v>
      </c>
      <c r="AP32" s="0" t="n">
        <f aca="false">AK32/AO32</f>
        <v>0.39999999999997</v>
      </c>
    </row>
    <row r="33" customFormat="false" ht="12.8" hidden="false" customHeight="false" outlineLevel="0" collapsed="false">
      <c r="A33" s="0" t="n">
        <v>11</v>
      </c>
      <c r="B33" s="0" t="n">
        <v>16.7359201349178</v>
      </c>
      <c r="C33" s="0" t="n">
        <v>1.35563194603289</v>
      </c>
      <c r="E33" s="0" t="n">
        <v>1.1</v>
      </c>
      <c r="F33" s="0" t="n">
        <v>0</v>
      </c>
      <c r="H33" s="0" t="n">
        <f aca="false">H32 + F33*(E33-E32)</f>
        <v>1</v>
      </c>
      <c r="K33" s="0" t="n">
        <f aca="false">A33</f>
        <v>11</v>
      </c>
      <c r="L33" s="0" t="n">
        <f aca="false">INDEX($H$22:$H$251, MATCH(A33, $E$22:$E261, 0) )</f>
        <v>1</v>
      </c>
      <c r="M33" s="0" t="n">
        <f aca="false">B33</f>
        <v>16.7359201349178</v>
      </c>
      <c r="N33" s="0" t="n">
        <f aca="false">C33</f>
        <v>1.35563194603289</v>
      </c>
      <c r="O33" s="0" t="n">
        <f aca="false">B33*L33</f>
        <v>16.7359201349178</v>
      </c>
      <c r="P33" s="0" t="n">
        <f aca="false">C33*L33</f>
        <v>1.35563194603289</v>
      </c>
      <c r="Q33" s="0" t="n">
        <f aca="false">LN(N33)</f>
        <v>0.304267726446006</v>
      </c>
      <c r="R33" s="0" t="n">
        <f aca="false">LN($M$22 - M33)</f>
        <v>1.18297790527132</v>
      </c>
      <c r="U33" s="0" t="n">
        <f aca="false">LN(P33)</f>
        <v>0.304267726446006</v>
      </c>
      <c r="V33" s="0" t="n">
        <f aca="false">LN($O$22 - O33)</f>
        <v>1.18297790527132</v>
      </c>
      <c r="W33" s="0" t="n">
        <f aca="false">U33</f>
        <v>0.304267726446006</v>
      </c>
      <c r="X33" s="0" t="n">
        <f aca="false">V33</f>
        <v>1.18297790527132</v>
      </c>
      <c r="AC33" s="0" t="n">
        <f aca="false">E33</f>
        <v>1.1</v>
      </c>
      <c r="AD33" s="0" t="n">
        <f aca="false">F33</f>
        <v>0</v>
      </c>
      <c r="AE33" s="0" t="n">
        <f aca="false">AE32 + AD33*(AC33-AC32)*$B$19</f>
        <v>0</v>
      </c>
      <c r="AG33" s="0" t="n">
        <f aca="false">K33</f>
        <v>11</v>
      </c>
      <c r="AH33" s="0" t="n">
        <f aca="false">INDEX($AE$22:$AE$251, MATCH(AG33, $AC$22:$AC$251, 0))</f>
        <v>0</v>
      </c>
      <c r="AI33" s="0" t="n">
        <f aca="false">$O$22-O33</f>
        <v>3.2640798650822</v>
      </c>
      <c r="AJ33" s="0" t="n">
        <f aca="false">AI33-AI32</f>
        <v>0.8783877496837</v>
      </c>
      <c r="AK33" s="0" t="n">
        <f aca="false">P33-P32</f>
        <v>0.35135509987351</v>
      </c>
      <c r="AL33" s="0" t="n">
        <f aca="false">AK33/AJ33</f>
        <v>0.400000000000034</v>
      </c>
      <c r="AN33" s="0" t="n">
        <f aca="false">AH33+AI33</f>
        <v>3.2640798650822</v>
      </c>
      <c r="AO33" s="0" t="n">
        <f aca="false">AN33-AN32</f>
        <v>0.8783877496837</v>
      </c>
      <c r="AP33" s="0" t="n">
        <f aca="false">AK33/AO33</f>
        <v>0.400000000000034</v>
      </c>
    </row>
    <row r="34" customFormat="false" ht="12.8" hidden="false" customHeight="false" outlineLevel="0" collapsed="false">
      <c r="A34" s="0" t="n">
        <v>12</v>
      </c>
      <c r="B34" s="0" t="n">
        <v>15.5502206945403</v>
      </c>
      <c r="C34" s="0" t="n">
        <v>1.8299117221839</v>
      </c>
      <c r="E34" s="0" t="n">
        <v>1.2</v>
      </c>
      <c r="F34" s="0" t="n">
        <v>0</v>
      </c>
      <c r="H34" s="0" t="n">
        <f aca="false">H33 + F34*(E34-E33)</f>
        <v>1</v>
      </c>
      <c r="K34" s="0" t="n">
        <f aca="false">A34</f>
        <v>12</v>
      </c>
      <c r="L34" s="0" t="n">
        <f aca="false">INDEX($H$22:$H$251, MATCH(A34, $E$22:$E262, 0) )</f>
        <v>1</v>
      </c>
      <c r="M34" s="0" t="n">
        <f aca="false">B34</f>
        <v>15.5502206945403</v>
      </c>
      <c r="N34" s="0" t="n">
        <f aca="false">C34</f>
        <v>1.8299117221839</v>
      </c>
      <c r="O34" s="0" t="n">
        <f aca="false">B34*L34</f>
        <v>15.5502206945403</v>
      </c>
      <c r="P34" s="0" t="n">
        <f aca="false">C34*L34</f>
        <v>1.8299117221839</v>
      </c>
      <c r="Q34" s="0" t="n">
        <f aca="false">LN(N34)</f>
        <v>0.604267726446009</v>
      </c>
      <c r="R34" s="0" t="n">
        <f aca="false">LN($M$22 - M34)</f>
        <v>1.49285450066959</v>
      </c>
      <c r="U34" s="0" t="n">
        <f aca="false">LN(P34)</f>
        <v>0.604267726446009</v>
      </c>
      <c r="V34" s="0" t="n">
        <f aca="false">LN($O$22 - O34)</f>
        <v>1.49285450066959</v>
      </c>
      <c r="W34" s="0" t="n">
        <f aca="false">U34</f>
        <v>0.604267726446009</v>
      </c>
      <c r="X34" s="0" t="n">
        <f aca="false">V34</f>
        <v>1.49285450066959</v>
      </c>
      <c r="AC34" s="0" t="n">
        <f aca="false">E34</f>
        <v>1.2</v>
      </c>
      <c r="AD34" s="0" t="n">
        <f aca="false">F34</f>
        <v>0</v>
      </c>
      <c r="AE34" s="0" t="n">
        <f aca="false">AE33 + AD34*(AC34-AC33)*$B$19</f>
        <v>0</v>
      </c>
      <c r="AG34" s="0" t="n">
        <f aca="false">K34</f>
        <v>12</v>
      </c>
      <c r="AH34" s="0" t="n">
        <f aca="false">INDEX($AE$22:$AE$251, MATCH(AG34, $AC$22:$AC$251, 0))</f>
        <v>0</v>
      </c>
      <c r="AI34" s="0" t="n">
        <f aca="false">$O$22-O34</f>
        <v>4.4497793054597</v>
      </c>
      <c r="AJ34" s="0" t="n">
        <f aca="false">AI34-AI33</f>
        <v>1.1856994403775</v>
      </c>
      <c r="AK34" s="0" t="n">
        <f aca="false">P34-P33</f>
        <v>0.47427977615101</v>
      </c>
      <c r="AL34" s="0" t="n">
        <f aca="false">AK34/AJ34</f>
        <v>0.400000000000008</v>
      </c>
      <c r="AN34" s="0" t="n">
        <f aca="false">AH34+AI34</f>
        <v>4.4497793054597</v>
      </c>
      <c r="AO34" s="0" t="n">
        <f aca="false">AN34-AN33</f>
        <v>1.1856994403775</v>
      </c>
      <c r="AP34" s="0" t="n">
        <f aca="false">AK34/AO34</f>
        <v>0.400000000000008</v>
      </c>
    </row>
    <row r="35" customFormat="false" ht="12.8" hidden="false" customHeight="false" outlineLevel="0" collapsed="false">
      <c r="A35" s="0" t="n">
        <v>13</v>
      </c>
      <c r="B35" s="0" t="n">
        <v>14.0944958300237</v>
      </c>
      <c r="C35" s="0" t="n">
        <v>2.4110050180615</v>
      </c>
      <c r="E35" s="0" t="n">
        <v>1.3</v>
      </c>
      <c r="F35" s="0" t="n">
        <v>0</v>
      </c>
      <c r="H35" s="0" t="n">
        <f aca="false">H34 + F35*(E35-E34)</f>
        <v>1</v>
      </c>
      <c r="K35" s="0" t="n">
        <f aca="false">A35</f>
        <v>13</v>
      </c>
      <c r="L35" s="0" t="n">
        <f aca="false">INDEX($H$22:$H$251, MATCH(A35, $E$22:$E263, 0) )</f>
        <v>1.02451983167689</v>
      </c>
      <c r="M35" s="0" t="n">
        <f aca="false">B35</f>
        <v>14.0944958300237</v>
      </c>
      <c r="N35" s="0" t="n">
        <f aca="false">C35</f>
        <v>2.4110050180615</v>
      </c>
      <c r="O35" s="0" t="n">
        <f aca="false">B35*L35</f>
        <v>14.4400904953465</v>
      </c>
      <c r="P35" s="0" t="n">
        <f aca="false">C35*L35</f>
        <v>2.47012245527651</v>
      </c>
      <c r="AC35" s="0" t="n">
        <f aca="false">E35</f>
        <v>1.3</v>
      </c>
      <c r="AD35" s="0" t="n">
        <f aca="false">F35</f>
        <v>0</v>
      </c>
      <c r="AE35" s="0" t="n">
        <f aca="false">AE34 + AD35*(AC35-AC34)*$B$19</f>
        <v>0</v>
      </c>
      <c r="AG35" s="0" t="n">
        <f aca="false">K35</f>
        <v>13</v>
      </c>
      <c r="AH35" s="0" t="n">
        <f aca="false">INDEX($AE$22:$AE$251, MATCH(AG35, $AC$22:$AC$251, 0))</f>
        <v>0.490396633537806</v>
      </c>
      <c r="AI35" s="0" t="n">
        <f aca="false">$O$22-O35</f>
        <v>5.55990950465349</v>
      </c>
      <c r="AJ35" s="0" t="n">
        <f aca="false">AI35-AI34</f>
        <v>1.11013019919379</v>
      </c>
      <c r="AK35" s="0" t="n">
        <f aca="false">P35-P34</f>
        <v>0.640210733092606</v>
      </c>
      <c r="AL35" s="0" t="n">
        <f aca="false">AK35/AJ35</f>
        <v>0.576698781420005</v>
      </c>
      <c r="AN35" s="0" t="n">
        <f aca="false">AH35+AI35</f>
        <v>6.05030613819129</v>
      </c>
      <c r="AO35" s="0" t="n">
        <f aca="false">AN35-AN34</f>
        <v>1.60052683273159</v>
      </c>
      <c r="AP35" s="0" t="n">
        <f aca="false">AK35/AO35</f>
        <v>0.39999999999998</v>
      </c>
    </row>
    <row r="36" customFormat="false" ht="12.8" hidden="false" customHeight="false" outlineLevel="0" collapsed="false">
      <c r="A36" s="0" t="n">
        <v>14</v>
      </c>
      <c r="B36" s="0" t="n">
        <v>12.9739123523274</v>
      </c>
      <c r="C36" s="0" t="n">
        <v>2.85322075001163</v>
      </c>
      <c r="E36" s="0" t="n">
        <v>1.4</v>
      </c>
      <c r="F36" s="0" t="n">
        <v>0</v>
      </c>
      <c r="H36" s="0" t="n">
        <f aca="false">H35 + F36*(E36-E35)</f>
        <v>1</v>
      </c>
      <c r="K36" s="0" t="n">
        <f aca="false">A36</f>
        <v>14</v>
      </c>
      <c r="L36" s="0" t="n">
        <f aca="false">INDEX($H$22:$H$251, MATCH(A36, $E$22:$E264, 0) )</f>
        <v>1.16861499483791</v>
      </c>
      <c r="M36" s="0" t="n">
        <f aca="false">B36</f>
        <v>12.9739123523274</v>
      </c>
      <c r="N36" s="0" t="n">
        <f aca="false">C36</f>
        <v>2.85322075001163</v>
      </c>
      <c r="O36" s="0" t="n">
        <f aca="false">B36*L36</f>
        <v>15.1615085166425</v>
      </c>
      <c r="P36" s="0" t="n">
        <f aca="false">C36*L36</f>
        <v>3.33431655204625</v>
      </c>
      <c r="AC36" s="0" t="n">
        <f aca="false">E36</f>
        <v>1.4</v>
      </c>
      <c r="AD36" s="0" t="n">
        <f aca="false">F36</f>
        <v>0</v>
      </c>
      <c r="AE36" s="0" t="n">
        <f aca="false">AE35 + AD36*(AC36-AC35)*$B$19</f>
        <v>0</v>
      </c>
      <c r="AG36" s="0" t="n">
        <f aca="false">K36</f>
        <v>14</v>
      </c>
      <c r="AH36" s="0" t="n">
        <f aca="false">INDEX($AE$22:$AE$251, MATCH(AG36, $AC$22:$AC$251, 0))</f>
        <v>3.37229989675814</v>
      </c>
      <c r="AI36" s="0" t="n">
        <f aca="false">$O$22-O36</f>
        <v>4.83849148335746</v>
      </c>
      <c r="AJ36" s="0" t="n">
        <f aca="false">AI36-AI35</f>
        <v>-0.721418021296033</v>
      </c>
      <c r="AK36" s="0" t="n">
        <f aca="false">P36-P35</f>
        <v>0.864194096769745</v>
      </c>
      <c r="AL36" s="0" t="n">
        <f aca="false">AK36/AJ36</f>
        <v>-1.19791032557963</v>
      </c>
      <c r="AN36" s="0" t="n">
        <f aca="false">AH36+AI36</f>
        <v>8.2107913801156</v>
      </c>
      <c r="AO36" s="0" t="n">
        <f aca="false">AN36-AN35</f>
        <v>2.1604852419243</v>
      </c>
      <c r="AP36" s="0" t="n">
        <f aca="false">AK36/AO36</f>
        <v>0.400000000000011</v>
      </c>
    </row>
    <row r="37" customFormat="false" ht="12.8" hidden="false" customHeight="false" outlineLevel="0" collapsed="false">
      <c r="A37" s="0" t="n">
        <v>15</v>
      </c>
      <c r="B37" s="0" t="n">
        <v>12.1145701028194</v>
      </c>
      <c r="C37" s="0" t="n">
        <v>3.18960527280619</v>
      </c>
      <c r="E37" s="0" t="n">
        <v>1.5</v>
      </c>
      <c r="F37" s="0" t="n">
        <v>0</v>
      </c>
      <c r="H37" s="0" t="n">
        <f aca="false">H36 + F37*(E37-E36)</f>
        <v>1</v>
      </c>
      <c r="K37" s="0" t="n">
        <f aca="false">A37</f>
        <v>15</v>
      </c>
      <c r="L37" s="0" t="n">
        <f aca="false">INDEX($H$22:$H$251, MATCH(A37, $E$22:$E265, 0) )</f>
        <v>1.41110143107654</v>
      </c>
      <c r="M37" s="0" t="n">
        <f aca="false">B37</f>
        <v>12.1145701028194</v>
      </c>
      <c r="N37" s="0" t="n">
        <f aca="false">C37</f>
        <v>3.18960527280619</v>
      </c>
      <c r="O37" s="0" t="n">
        <f aca="false">B37*L37</f>
        <v>17.0948872089655</v>
      </c>
      <c r="P37" s="0" t="n">
        <f aca="false">C37*L37</f>
        <v>4.50085656502609</v>
      </c>
      <c r="AC37" s="0" t="n">
        <f aca="false">E37</f>
        <v>1.5</v>
      </c>
      <c r="AD37" s="0" t="n">
        <f aca="false">F37</f>
        <v>0</v>
      </c>
      <c r="AE37" s="0" t="n">
        <f aca="false">AE36 + AD37*(AC37-AC36)*$B$19</f>
        <v>0</v>
      </c>
      <c r="AG37" s="0" t="n">
        <f aca="false">K37</f>
        <v>15</v>
      </c>
      <c r="AH37" s="0" t="n">
        <f aca="false">INDEX($AE$22:$AE$251, MATCH(AG37, $AC$22:$AC$251, 0))</f>
        <v>8.22202862153077</v>
      </c>
      <c r="AI37" s="0" t="n">
        <f aca="false">$O$22-O37</f>
        <v>2.90511279103449</v>
      </c>
      <c r="AJ37" s="0" t="n">
        <f aca="false">AI37-AI36</f>
        <v>-1.93337869232296</v>
      </c>
      <c r="AK37" s="0" t="n">
        <f aca="false">P37-P36</f>
        <v>1.16654001297984</v>
      </c>
      <c r="AL37" s="0" t="n">
        <f aca="false">AK37/AJ37</f>
        <v>-0.603368609373798</v>
      </c>
      <c r="AN37" s="0" t="n">
        <f aca="false">AH37+AI37</f>
        <v>11.1271414125653</v>
      </c>
      <c r="AO37" s="0" t="n">
        <f aca="false">AN37-AN36</f>
        <v>2.91635003244966</v>
      </c>
      <c r="AP37" s="0" t="n">
        <f aca="false">AK37/AO37</f>
        <v>0.39999999999999</v>
      </c>
    </row>
    <row r="38" customFormat="false" ht="12.8" hidden="false" customHeight="false" outlineLevel="0" collapsed="false">
      <c r="A38" s="0" t="n">
        <v>16</v>
      </c>
      <c r="B38" s="0" t="n">
        <v>11.3196179903143</v>
      </c>
      <c r="C38" s="0" t="n">
        <v>3.50096485909213</v>
      </c>
      <c r="E38" s="0" t="n">
        <v>1.6</v>
      </c>
      <c r="F38" s="0" t="n">
        <v>0</v>
      </c>
      <c r="H38" s="0" t="n">
        <f aca="false">H37 + F38*(E38-E37)</f>
        <v>1</v>
      </c>
      <c r="K38" s="0" t="n">
        <f aca="false">A38</f>
        <v>16</v>
      </c>
      <c r="L38" s="0" t="n">
        <f aca="false">INDEX($H$22:$H$251, MATCH(A38, $E$22:$E266, 0) )</f>
        <v>1.73538470692112</v>
      </c>
      <c r="M38" s="0" t="n">
        <f aca="false">B38</f>
        <v>11.3196179903143</v>
      </c>
      <c r="N38" s="0" t="n">
        <f aca="false">C38</f>
        <v>3.50096485909213</v>
      </c>
      <c r="O38" s="0" t="n">
        <f aca="false">B38*L38</f>
        <v>19.6438919485806</v>
      </c>
      <c r="P38" s="0" t="n">
        <f aca="false">C38*L38</f>
        <v>6.07552087593674</v>
      </c>
      <c r="AC38" s="0" t="n">
        <f aca="false">E38</f>
        <v>1.6</v>
      </c>
      <c r="AD38" s="0" t="n">
        <f aca="false">F38</f>
        <v>0</v>
      </c>
      <c r="AE38" s="0" t="n">
        <f aca="false">AE37 + AD38*(AC38-AC37)*$B$19</f>
        <v>0</v>
      </c>
      <c r="AG38" s="0" t="n">
        <f aca="false">K38</f>
        <v>16</v>
      </c>
      <c r="AH38" s="0" t="n">
        <f aca="false">INDEX($AE$22:$AE$251, MATCH(AG38, $AC$22:$AC$251, 0))</f>
        <v>14.7076941384224</v>
      </c>
      <c r="AI38" s="0" t="n">
        <f aca="false">$O$22-O38</f>
        <v>0.356108051419373</v>
      </c>
      <c r="AJ38" s="0" t="n">
        <f aca="false">AI38-AI37</f>
        <v>-2.54900473961512</v>
      </c>
      <c r="AK38" s="0" t="n">
        <f aca="false">P38-P37</f>
        <v>1.57466431091065</v>
      </c>
      <c r="AL38" s="0" t="n">
        <f aca="false">AK38/AJ38</f>
        <v>-0.617756525297168</v>
      </c>
      <c r="AN38" s="0" t="n">
        <f aca="false">AH38+AI38</f>
        <v>15.0638021898418</v>
      </c>
      <c r="AO38" s="0" t="n">
        <f aca="false">AN38-AN37</f>
        <v>3.93666077727652</v>
      </c>
      <c r="AP38" s="0" t="n">
        <f aca="false">AK38/AO38</f>
        <v>0.400000000000011</v>
      </c>
    </row>
    <row r="39" customFormat="false" ht="12.8" hidden="false" customHeight="false" outlineLevel="0" collapsed="false">
      <c r="A39" s="0" t="n">
        <v>17</v>
      </c>
      <c r="B39" s="0" t="n">
        <v>10.4801455321153</v>
      </c>
      <c r="C39" s="0" t="n">
        <v>3.8313002538178</v>
      </c>
      <c r="E39" s="0" t="n">
        <v>1.7</v>
      </c>
      <c r="F39" s="0" t="n">
        <v>0</v>
      </c>
      <c r="H39" s="0" t="n">
        <f aca="false">H38 + F39*(E39-E38)</f>
        <v>1</v>
      </c>
      <c r="K39" s="0" t="n">
        <f aca="false">A39</f>
        <v>17</v>
      </c>
      <c r="L39" s="0" t="n">
        <f aca="false">INDEX($H$22:$H$251, MATCH(A39, $E$22:$E267, 0) )</f>
        <v>2.14055146338972</v>
      </c>
      <c r="M39" s="0" t="n">
        <f aca="false">B39</f>
        <v>10.4801455321153</v>
      </c>
      <c r="N39" s="0" t="n">
        <f aca="false">C39</f>
        <v>3.8313002538178</v>
      </c>
      <c r="O39" s="0" t="n">
        <f aca="false">B39*L39</f>
        <v>22.4332908553066</v>
      </c>
      <c r="P39" s="0" t="n">
        <f aca="false">C39*L39</f>
        <v>8.20109536499509</v>
      </c>
      <c r="AC39" s="0" t="n">
        <f aca="false">E39</f>
        <v>1.7</v>
      </c>
      <c r="AD39" s="0" t="n">
        <f aca="false">F39</f>
        <v>0</v>
      </c>
      <c r="AE39" s="0" t="n">
        <f aca="false">AE38 + AD39*(AC39-AC38)*$B$19</f>
        <v>0</v>
      </c>
      <c r="AG39" s="0" t="n">
        <f aca="false">K39</f>
        <v>17</v>
      </c>
      <c r="AH39" s="0" t="n">
        <f aca="false">INDEX($AE$22:$AE$251, MATCH(AG39, $AC$22:$AC$251, 0))</f>
        <v>22.8110292677944</v>
      </c>
      <c r="AI39" s="0" t="n">
        <f aca="false">$O$22-O39</f>
        <v>-2.43329085530662</v>
      </c>
      <c r="AJ39" s="0" t="n">
        <f aca="false">AI39-AI38</f>
        <v>-2.789398906726</v>
      </c>
      <c r="AK39" s="0" t="n">
        <f aca="false">P39-P38</f>
        <v>2.12557448905835</v>
      </c>
      <c r="AL39" s="0" t="n">
        <f aca="false">AK39/AJ39</f>
        <v>-0.762018829193995</v>
      </c>
      <c r="AN39" s="0" t="n">
        <f aca="false">AH39+AI39</f>
        <v>20.3777384124877</v>
      </c>
      <c r="AO39" s="0" t="n">
        <f aca="false">AN39-AN38</f>
        <v>5.31393622264595</v>
      </c>
      <c r="AP39" s="0" t="n">
        <f aca="false">AK39/AO39</f>
        <v>0.399999999999995</v>
      </c>
    </row>
    <row r="40" customFormat="false" ht="12.8" hidden="false" customHeight="false" outlineLevel="0" collapsed="false">
      <c r="A40" s="0" t="n">
        <v>18</v>
      </c>
      <c r="B40" s="0" t="n">
        <v>9.53975033135956</v>
      </c>
      <c r="C40" s="0" t="n">
        <v>4.20308343399436</v>
      </c>
      <c r="E40" s="0" t="n">
        <v>1.8</v>
      </c>
      <c r="F40" s="0" t="n">
        <v>0</v>
      </c>
      <c r="H40" s="0" t="n">
        <f aca="false">H39 + F40*(E40-E39)</f>
        <v>1</v>
      </c>
      <c r="K40" s="0" t="n">
        <f aca="false">A40</f>
        <v>18</v>
      </c>
      <c r="L40" s="0" t="n">
        <f aca="false">INDEX($H$22:$H$251, MATCH(A40, $E$22:$E268, 0) )</f>
        <v>2.633857020461</v>
      </c>
      <c r="M40" s="0" t="n">
        <f aca="false">B40</f>
        <v>9.53975033135956</v>
      </c>
      <c r="N40" s="0" t="n">
        <f aca="false">C40</f>
        <v>4.20308343399436</v>
      </c>
      <c r="O40" s="0" t="n">
        <f aca="false">B40*L40</f>
        <v>25.1263383836965</v>
      </c>
      <c r="P40" s="0" t="n">
        <f aca="false">C40*L40</f>
        <v>11.0703208102094</v>
      </c>
      <c r="AC40" s="0" t="n">
        <f aca="false">E40</f>
        <v>1.8</v>
      </c>
      <c r="AD40" s="0" t="n">
        <f aca="false">F40</f>
        <v>0</v>
      </c>
      <c r="AE40" s="0" t="n">
        <f aca="false">AE39 + AD40*(AC40-AC39)*$B$19</f>
        <v>0</v>
      </c>
      <c r="AG40" s="0" t="n">
        <f aca="false">K40</f>
        <v>18</v>
      </c>
      <c r="AH40" s="0" t="n">
        <f aca="false">INDEX($AE$22:$AE$251, MATCH(AG40, $AC$22:$AC$251, 0))</f>
        <v>32.6771404092199</v>
      </c>
      <c r="AI40" s="0" t="n">
        <f aca="false">$O$22-O40</f>
        <v>-5.12633838369649</v>
      </c>
      <c r="AJ40" s="0" t="n">
        <f aca="false">AI40-AI39</f>
        <v>-2.69304752838986</v>
      </c>
      <c r="AK40" s="0" t="n">
        <f aca="false">P40-P39</f>
        <v>2.86922544521426</v>
      </c>
      <c r="AL40" s="0" t="n">
        <f aca="false">AK40/AJ40</f>
        <v>-1.06541953491988</v>
      </c>
      <c r="AN40" s="0" t="n">
        <f aca="false">AH40+AI40</f>
        <v>27.5508020255234</v>
      </c>
      <c r="AO40" s="0" t="n">
        <f aca="false">AN40-AN39</f>
        <v>7.17306361303568</v>
      </c>
      <c r="AP40" s="0" t="n">
        <f aca="false">AK40/AO40</f>
        <v>0.399999999999998</v>
      </c>
    </row>
    <row r="41" customFormat="false" ht="12.8" hidden="false" customHeight="false" outlineLevel="0" collapsed="false">
      <c r="A41" s="0" t="n">
        <v>19</v>
      </c>
      <c r="B41" s="0" t="n">
        <v>8.46229764455442</v>
      </c>
      <c r="C41" s="0" t="n">
        <v>4.63057468512289</v>
      </c>
      <c r="E41" s="0" t="n">
        <v>1.9</v>
      </c>
      <c r="F41" s="0" t="n">
        <v>0</v>
      </c>
      <c r="H41" s="0" t="n">
        <f aca="false">H40 + F41*(E41-E40)</f>
        <v>1</v>
      </c>
      <c r="K41" s="0" t="n">
        <f aca="false">A41</f>
        <v>19</v>
      </c>
      <c r="L41" s="0" t="n">
        <f aca="false">INDEX($H$22:$H$251, MATCH(A41, $E$22:$E269, 0) )</f>
        <v>3.22710917423772</v>
      </c>
      <c r="M41" s="0" t="n">
        <f aca="false">B41</f>
        <v>8.46229764455442</v>
      </c>
      <c r="N41" s="0" t="n">
        <f aca="false">C41</f>
        <v>4.63057468512289</v>
      </c>
      <c r="O41" s="0" t="n">
        <f aca="false">B41*L41</f>
        <v>27.3087583638718</v>
      </c>
      <c r="P41" s="0" t="n">
        <f aca="false">C41*L41</f>
        <v>14.943370048353</v>
      </c>
      <c r="AC41" s="0" t="n">
        <f aca="false">E41</f>
        <v>1.9</v>
      </c>
      <c r="AD41" s="0" t="n">
        <f aca="false">F41</f>
        <v>0</v>
      </c>
      <c r="AE41" s="0" t="n">
        <f aca="false">AE40 + AD41*(AC41-AC40)*$B$19</f>
        <v>0</v>
      </c>
      <c r="AG41" s="0" t="n">
        <f aca="false">K41</f>
        <v>19</v>
      </c>
      <c r="AH41" s="0" t="n">
        <f aca="false">INDEX($AE$22:$AE$251, MATCH(AG41, $AC$22:$AC$251, 0))</f>
        <v>44.5421834847544</v>
      </c>
      <c r="AI41" s="0" t="n">
        <f aca="false">$O$22-O41</f>
        <v>-7.30875836387182</v>
      </c>
      <c r="AJ41" s="0" t="n">
        <f aca="false">AI41-AI40</f>
        <v>-2.18241998017534</v>
      </c>
      <c r="AK41" s="0" t="n">
        <f aca="false">P41-P40</f>
        <v>3.87304923814367</v>
      </c>
      <c r="AL41" s="0" t="n">
        <f aca="false">AK41/AJ41</f>
        <v>-1.77465807375559</v>
      </c>
      <c r="AN41" s="0" t="n">
        <f aca="false">AH41+AI41</f>
        <v>37.2334251208826</v>
      </c>
      <c r="AO41" s="0" t="n">
        <f aca="false">AN41-AN40</f>
        <v>9.68262309535914</v>
      </c>
      <c r="AP41" s="0" t="n">
        <f aca="false">AK41/AO41</f>
        <v>0.400000000000001</v>
      </c>
    </row>
    <row r="42" customFormat="false" ht="12.8" hidden="false" customHeight="false" outlineLevel="0" collapsed="false">
      <c r="A42" s="0" t="n">
        <v>20</v>
      </c>
      <c r="B42" s="0" t="n">
        <v>7.21762760029796</v>
      </c>
      <c r="C42" s="0" t="n">
        <v>5.12565418635208</v>
      </c>
      <c r="E42" s="0" t="n">
        <v>2</v>
      </c>
      <c r="F42" s="0" t="n">
        <v>0</v>
      </c>
      <c r="H42" s="0" t="n">
        <f aca="false">H41 + F42*(E42-E41)</f>
        <v>1</v>
      </c>
      <c r="K42" s="0" t="n">
        <f aca="false">A42</f>
        <v>20</v>
      </c>
      <c r="L42" s="0" t="n">
        <f aca="false">INDEX($H$22:$H$251, MATCH(A42, $E$22:$E270, 0) )</f>
        <v>3.93538833118057</v>
      </c>
      <c r="M42" s="0" t="n">
        <f aca="false">B42</f>
        <v>7.21762760029796</v>
      </c>
      <c r="N42" s="0" t="n">
        <f aca="false">C42</f>
        <v>5.12565418635208</v>
      </c>
      <c r="O42" s="0" t="n">
        <f aca="false">B42*L42</f>
        <v>28.4041674370194</v>
      </c>
      <c r="P42" s="0" t="n">
        <f aca="false">C42*L42</f>
        <v>20.1714396746368</v>
      </c>
      <c r="AC42" s="0" t="n">
        <f aca="false">E42</f>
        <v>2</v>
      </c>
      <c r="AD42" s="0" t="n">
        <f aca="false">F42</f>
        <v>0</v>
      </c>
      <c r="AE42" s="0" t="n">
        <f aca="false">AE41 + AD42*(AC42-AC41)*$B$19</f>
        <v>0</v>
      </c>
      <c r="AG42" s="0" t="n">
        <f aca="false">K42</f>
        <v>20</v>
      </c>
      <c r="AH42" s="0" t="n">
        <f aca="false">INDEX($AE$22:$AE$251, MATCH(AG42, $AC$22:$AC$251, 0))</f>
        <v>58.7077666236114</v>
      </c>
      <c r="AI42" s="0" t="n">
        <f aca="false">$O$22-O42</f>
        <v>-8.40416743701942</v>
      </c>
      <c r="AJ42" s="0" t="n">
        <f aca="false">AI42-AI41</f>
        <v>-1.0954090731476</v>
      </c>
      <c r="AK42" s="0" t="n">
        <f aca="false">P42-P41</f>
        <v>5.22806962628381</v>
      </c>
      <c r="AL42" s="0" t="n">
        <f aca="false">AK42/AJ42</f>
        <v>-4.77270980717843</v>
      </c>
      <c r="AN42" s="0" t="n">
        <f aca="false">AH42+AI42</f>
        <v>50.303599186592</v>
      </c>
      <c r="AO42" s="0" t="n">
        <f aca="false">AN42-AN41</f>
        <v>13.0701740657094</v>
      </c>
      <c r="AP42" s="0" t="n">
        <f aca="false">AK42/AO42</f>
        <v>0.400000000000003</v>
      </c>
    </row>
    <row r="43" customFormat="false" ht="12.8" hidden="false" customHeight="false" outlineLevel="0" collapsed="false">
      <c r="A43" s="0" t="n">
        <v>21</v>
      </c>
      <c r="B43" s="0" t="n">
        <v>5.77560670198972</v>
      </c>
      <c r="C43" s="0" t="n">
        <v>5.70022466899392</v>
      </c>
      <c r="E43" s="0" t="n">
        <v>2.1</v>
      </c>
      <c r="F43" s="0" t="n">
        <v>0</v>
      </c>
      <c r="H43" s="0" t="n">
        <f aca="false">H42 + F43*(E43-E42)</f>
        <v>1</v>
      </c>
      <c r="K43" s="0" t="n">
        <f aca="false">A43</f>
        <v>21</v>
      </c>
      <c r="L43" s="0" t="n">
        <f aca="false">INDEX($H$22:$H$251, MATCH(A43, $E$22:$E271, 0) )</f>
        <v>4.77675830119558</v>
      </c>
      <c r="M43" s="0" t="n">
        <f aca="false">B43</f>
        <v>5.77560670198972</v>
      </c>
      <c r="N43" s="0" t="n">
        <f aca="false">C43</f>
        <v>5.70022466899392</v>
      </c>
      <c r="O43" s="0" t="n">
        <f aca="false">B43*L43</f>
        <v>27.5886772581702</v>
      </c>
      <c r="P43" s="0" t="n">
        <f aca="false">C43*L43</f>
        <v>27.2285955062965</v>
      </c>
      <c r="AC43" s="0" t="n">
        <f aca="false">E43</f>
        <v>2.1</v>
      </c>
      <c r="AD43" s="0" t="n">
        <f aca="false">F43</f>
        <v>0</v>
      </c>
      <c r="AE43" s="0" t="n">
        <f aca="false">AE42 + AD43*(AC43-AC42)*$B$19</f>
        <v>0</v>
      </c>
      <c r="AG43" s="0" t="n">
        <f aca="false">K43</f>
        <v>21</v>
      </c>
      <c r="AH43" s="0" t="n">
        <f aca="false">INDEX($AE$22:$AE$251, MATCH(AG43, $AC$22:$AC$251, 0))</f>
        <v>75.5351660239116</v>
      </c>
      <c r="AI43" s="0" t="n">
        <f aca="false">$O$22-O43</f>
        <v>-7.58867725817023</v>
      </c>
      <c r="AJ43" s="0" t="n">
        <f aca="false">AI43-AI42</f>
        <v>0.815490178849199</v>
      </c>
      <c r="AK43" s="0" t="n">
        <f aca="false">P43-P42</f>
        <v>7.05715583165971</v>
      </c>
      <c r="AL43" s="0" t="n">
        <f aca="false">AK43/AJ43</f>
        <v>8.65388206344632</v>
      </c>
      <c r="AN43" s="0" t="n">
        <f aca="false">AH43+AI43</f>
        <v>67.9464887657414</v>
      </c>
      <c r="AO43" s="0" t="n">
        <f aca="false">AN43-AN42</f>
        <v>17.6428895791494</v>
      </c>
      <c r="AP43" s="0" t="n">
        <f aca="false">AK43/AO43</f>
        <v>0.399999999999998</v>
      </c>
    </row>
    <row r="44" customFormat="false" ht="12.8" hidden="false" customHeight="false" outlineLevel="0" collapsed="false">
      <c r="A44" s="0" t="n">
        <v>22</v>
      </c>
      <c r="B44" s="0" t="n">
        <v>4.103347081595</v>
      </c>
      <c r="C44" s="0" t="n">
        <v>6.36732307015137</v>
      </c>
      <c r="E44" s="0" t="n">
        <v>2.2</v>
      </c>
      <c r="F44" s="0" t="n">
        <v>0</v>
      </c>
      <c r="H44" s="0" t="n">
        <f aca="false">H43 + F44*(E44-E43)</f>
        <v>1</v>
      </c>
      <c r="K44" s="0" t="n">
        <f aca="false">A44</f>
        <v>22</v>
      </c>
      <c r="L44" s="0" t="n">
        <f aca="false">INDEX($H$22:$H$251, MATCH(A44, $E$22:$E272, 0) )</f>
        <v>5.77240373343032</v>
      </c>
      <c r="M44" s="0" t="n">
        <f aca="false">B44</f>
        <v>4.103347081595</v>
      </c>
      <c r="N44" s="0" t="n">
        <f aca="false">C44</f>
        <v>6.36732307015137</v>
      </c>
      <c r="O44" s="0" t="n">
        <f aca="false">B44*L44</f>
        <v>23.6861760133594</v>
      </c>
      <c r="P44" s="0" t="n">
        <f aca="false">C44*L44</f>
        <v>36.7547594620988</v>
      </c>
      <c r="AC44" s="0" t="n">
        <f aca="false">E44</f>
        <v>2.2</v>
      </c>
      <c r="AD44" s="0" t="n">
        <f aca="false">F44</f>
        <v>0</v>
      </c>
      <c r="AE44" s="0" t="n">
        <f aca="false">AE43 + AD44*(AC44-AC43)*$B$19</f>
        <v>0</v>
      </c>
      <c r="AG44" s="0" t="n">
        <f aca="false">K44</f>
        <v>22</v>
      </c>
      <c r="AH44" s="0" t="n">
        <f aca="false">INDEX($AE$22:$AE$251, MATCH(AG44, $AC$22:$AC$251, 0))</f>
        <v>95.4480746686064</v>
      </c>
      <c r="AI44" s="0" t="n">
        <f aca="false">$O$22-O44</f>
        <v>-3.68617601335938</v>
      </c>
      <c r="AJ44" s="0" t="n">
        <f aca="false">AI44-AI43</f>
        <v>3.90250124481084</v>
      </c>
      <c r="AK44" s="0" t="n">
        <f aca="false">P44-P43</f>
        <v>9.52616395580223</v>
      </c>
      <c r="AL44" s="0" t="n">
        <f aca="false">AK44/AJ44</f>
        <v>2.44104059376513</v>
      </c>
      <c r="AN44" s="0" t="n">
        <f aca="false">AH44+AI44</f>
        <v>91.761898655247</v>
      </c>
      <c r="AO44" s="0" t="n">
        <f aca="false">AN44-AN43</f>
        <v>23.8154098895056</v>
      </c>
      <c r="AP44" s="0" t="n">
        <f aca="false">AK44/AO44</f>
        <v>0.399999999999999</v>
      </c>
    </row>
    <row r="45" customFormat="false" ht="12.8" hidden="false" customHeight="false" outlineLevel="0" collapsed="false">
      <c r="E45" s="0" t="n">
        <v>2.3</v>
      </c>
      <c r="F45" s="0" t="n">
        <v>0</v>
      </c>
      <c r="H45" s="0" t="n">
        <f aca="false">H44 + F45*(E45-E44)</f>
        <v>1</v>
      </c>
      <c r="AC45" s="0" t="n">
        <f aca="false">E45</f>
        <v>2.3</v>
      </c>
      <c r="AD45" s="0" t="n">
        <f aca="false">F45</f>
        <v>0</v>
      </c>
      <c r="AE45" s="0" t="n">
        <f aca="false">AE44 + AD45*(AC45-AC44)*$B$19</f>
        <v>0</v>
      </c>
    </row>
    <row r="46" customFormat="false" ht="12.8" hidden="false" customHeight="false" outlineLevel="0" collapsed="false">
      <c r="E46" s="0" t="n">
        <v>2.4</v>
      </c>
      <c r="F46" s="0" t="n">
        <v>0</v>
      </c>
      <c r="H46" s="0" t="n">
        <f aca="false">H45 + F46*(E46-E45)</f>
        <v>1</v>
      </c>
      <c r="AC46" s="0" t="n">
        <f aca="false">E46</f>
        <v>2.4</v>
      </c>
      <c r="AD46" s="0" t="n">
        <f aca="false">F46</f>
        <v>0</v>
      </c>
      <c r="AE46" s="0" t="n">
        <f aca="false">AE45 + AD46*(AC46-AC45)*$B$19</f>
        <v>0</v>
      </c>
    </row>
    <row r="47" customFormat="false" ht="12.8" hidden="false" customHeight="false" outlineLevel="0" collapsed="false">
      <c r="E47" s="0" t="n">
        <v>2.5</v>
      </c>
      <c r="F47" s="0" t="n">
        <v>0</v>
      </c>
      <c r="H47" s="0" t="n">
        <f aca="false">H46 + F47*(E47-E46)</f>
        <v>1</v>
      </c>
      <c r="AC47" s="0" t="n">
        <f aca="false">E47</f>
        <v>2.5</v>
      </c>
      <c r="AD47" s="0" t="n">
        <f aca="false">F47</f>
        <v>0</v>
      </c>
      <c r="AE47" s="0" t="n">
        <f aca="false">AE46 + AD47*(AC47-AC46)*$B$19</f>
        <v>0</v>
      </c>
    </row>
    <row r="48" customFormat="false" ht="12.8" hidden="false" customHeight="false" outlineLevel="0" collapsed="false">
      <c r="E48" s="0" t="n">
        <v>2.6</v>
      </c>
      <c r="F48" s="0" t="n">
        <v>0</v>
      </c>
      <c r="H48" s="0" t="n">
        <f aca="false">H47 + F48*(E48-E47)</f>
        <v>1</v>
      </c>
      <c r="AC48" s="0" t="n">
        <f aca="false">E48</f>
        <v>2.6</v>
      </c>
      <c r="AD48" s="0" t="n">
        <f aca="false">F48</f>
        <v>0</v>
      </c>
      <c r="AE48" s="0" t="n">
        <f aca="false">AE47 + AD48*(AC48-AC47)*$B$19</f>
        <v>0</v>
      </c>
    </row>
    <row r="49" customFormat="false" ht="12.8" hidden="false" customHeight="false" outlineLevel="0" collapsed="false">
      <c r="E49" s="0" t="n">
        <v>2.7</v>
      </c>
      <c r="F49" s="0" t="n">
        <v>0</v>
      </c>
      <c r="H49" s="0" t="n">
        <f aca="false">H48 + F49*(E49-E48)</f>
        <v>1</v>
      </c>
      <c r="AC49" s="0" t="n">
        <f aca="false">E49</f>
        <v>2.7</v>
      </c>
      <c r="AD49" s="0" t="n">
        <f aca="false">F49</f>
        <v>0</v>
      </c>
      <c r="AE49" s="0" t="n">
        <f aca="false">AE48 + AD49*(AC49-AC48)*$B$19</f>
        <v>0</v>
      </c>
    </row>
    <row r="50" customFormat="false" ht="12.8" hidden="false" customHeight="false" outlineLevel="0" collapsed="false">
      <c r="E50" s="0" t="n">
        <v>2.8</v>
      </c>
      <c r="F50" s="0" t="n">
        <v>0</v>
      </c>
      <c r="H50" s="0" t="n">
        <f aca="false">H49 + F50*(E50-E49)</f>
        <v>1</v>
      </c>
      <c r="AC50" s="0" t="n">
        <f aca="false">E50</f>
        <v>2.8</v>
      </c>
      <c r="AD50" s="0" t="n">
        <f aca="false">F50</f>
        <v>0</v>
      </c>
      <c r="AE50" s="0" t="n">
        <f aca="false">AE49 + AD50*(AC50-AC49)*$B$19</f>
        <v>0</v>
      </c>
    </row>
    <row r="51" customFormat="false" ht="12.8" hidden="false" customHeight="false" outlineLevel="0" collapsed="false">
      <c r="E51" s="0" t="n">
        <v>2.9</v>
      </c>
      <c r="F51" s="0" t="n">
        <v>0</v>
      </c>
      <c r="H51" s="0" t="n">
        <f aca="false">H50 + F51*(E51-E50)</f>
        <v>1</v>
      </c>
      <c r="AC51" s="0" t="n">
        <f aca="false">E51</f>
        <v>2.9</v>
      </c>
      <c r="AD51" s="0" t="n">
        <f aca="false">F51</f>
        <v>0</v>
      </c>
      <c r="AE51" s="0" t="n">
        <f aca="false">AE50 + AD51*(AC51-AC50)*$B$19</f>
        <v>0</v>
      </c>
    </row>
    <row r="52" customFormat="false" ht="12.8" hidden="false" customHeight="false" outlineLevel="0" collapsed="false">
      <c r="E52" s="0" t="n">
        <v>3</v>
      </c>
      <c r="F52" s="0" t="n">
        <v>0</v>
      </c>
      <c r="H52" s="0" t="n">
        <f aca="false">H51 + F52*(E52-E51)</f>
        <v>1</v>
      </c>
      <c r="AC52" s="0" t="n">
        <f aca="false">E52</f>
        <v>3</v>
      </c>
      <c r="AD52" s="0" t="n">
        <f aca="false">F52</f>
        <v>0</v>
      </c>
      <c r="AE52" s="0" t="n">
        <f aca="false">AE51 + AD52*(AC52-AC51)*$B$19</f>
        <v>0</v>
      </c>
    </row>
    <row r="53" customFormat="false" ht="12.8" hidden="false" customHeight="false" outlineLevel="0" collapsed="false">
      <c r="E53" s="0" t="n">
        <v>3.1</v>
      </c>
      <c r="F53" s="0" t="n">
        <v>0</v>
      </c>
      <c r="H53" s="0" t="n">
        <f aca="false">H52 + F53*(E53-E52)</f>
        <v>1</v>
      </c>
      <c r="AC53" s="0" t="n">
        <f aca="false">E53</f>
        <v>3.1</v>
      </c>
      <c r="AD53" s="0" t="n">
        <f aca="false">F53</f>
        <v>0</v>
      </c>
      <c r="AE53" s="0" t="n">
        <f aca="false">AE52 + AD53*(AC53-AC52)*$B$19</f>
        <v>0</v>
      </c>
    </row>
    <row r="54" customFormat="false" ht="12.8" hidden="false" customHeight="false" outlineLevel="0" collapsed="false">
      <c r="E54" s="0" t="n">
        <v>3.2</v>
      </c>
      <c r="F54" s="0" t="n">
        <v>0</v>
      </c>
      <c r="H54" s="0" t="n">
        <f aca="false">H53 + F54*(E54-E53)</f>
        <v>1</v>
      </c>
      <c r="AC54" s="0" t="n">
        <f aca="false">E54</f>
        <v>3.2</v>
      </c>
      <c r="AD54" s="0" t="n">
        <f aca="false">F54</f>
        <v>0</v>
      </c>
      <c r="AE54" s="0" t="n">
        <f aca="false">AE53 + AD54*(AC54-AC53)*$B$19</f>
        <v>0</v>
      </c>
    </row>
    <row r="55" customFormat="false" ht="12.8" hidden="false" customHeight="false" outlineLevel="0" collapsed="false">
      <c r="E55" s="0" t="n">
        <v>3.3</v>
      </c>
      <c r="F55" s="0" t="n">
        <v>0</v>
      </c>
      <c r="H55" s="0" t="n">
        <f aca="false">H54 + F55*(E55-E54)</f>
        <v>1</v>
      </c>
      <c r="AC55" s="0" t="n">
        <f aca="false">E55</f>
        <v>3.3</v>
      </c>
      <c r="AD55" s="0" t="n">
        <f aca="false">F55</f>
        <v>0</v>
      </c>
      <c r="AE55" s="0" t="n">
        <f aca="false">AE54 + AD55*(AC55-AC54)*$B$19</f>
        <v>0</v>
      </c>
    </row>
    <row r="56" customFormat="false" ht="12.8" hidden="false" customHeight="false" outlineLevel="0" collapsed="false">
      <c r="E56" s="0" t="n">
        <v>3.4</v>
      </c>
      <c r="F56" s="0" t="n">
        <v>0</v>
      </c>
      <c r="H56" s="0" t="n">
        <f aca="false">H55 + F56*(E56-E55)</f>
        <v>1</v>
      </c>
      <c r="AC56" s="0" t="n">
        <f aca="false">E56</f>
        <v>3.4</v>
      </c>
      <c r="AD56" s="0" t="n">
        <f aca="false">F56</f>
        <v>0</v>
      </c>
      <c r="AE56" s="0" t="n">
        <f aca="false">AE55 + AD56*(AC56-AC55)*$B$19</f>
        <v>0</v>
      </c>
    </row>
    <row r="57" customFormat="false" ht="12.8" hidden="false" customHeight="false" outlineLevel="0" collapsed="false">
      <c r="E57" s="0" t="n">
        <v>3.5</v>
      </c>
      <c r="F57" s="0" t="n">
        <v>0</v>
      </c>
      <c r="H57" s="0" t="n">
        <f aca="false">H56 + F57*(E57-E56)</f>
        <v>1</v>
      </c>
      <c r="AC57" s="0" t="n">
        <f aca="false">E57</f>
        <v>3.5</v>
      </c>
      <c r="AD57" s="0" t="n">
        <f aca="false">F57</f>
        <v>0</v>
      </c>
      <c r="AE57" s="0" t="n">
        <f aca="false">AE56 + AD57*(AC57-AC56)*$B$19</f>
        <v>0</v>
      </c>
    </row>
    <row r="58" customFormat="false" ht="12.8" hidden="false" customHeight="false" outlineLevel="0" collapsed="false">
      <c r="E58" s="0" t="n">
        <v>3.6</v>
      </c>
      <c r="F58" s="0" t="n">
        <v>0</v>
      </c>
      <c r="H58" s="0" t="n">
        <f aca="false">H57 + F58*(E58-E57)</f>
        <v>1</v>
      </c>
      <c r="AC58" s="0" t="n">
        <f aca="false">E58</f>
        <v>3.6</v>
      </c>
      <c r="AD58" s="0" t="n">
        <f aca="false">F58</f>
        <v>0</v>
      </c>
      <c r="AE58" s="0" t="n">
        <f aca="false">AE57 + AD58*(AC58-AC57)*$B$19</f>
        <v>0</v>
      </c>
    </row>
    <row r="59" customFormat="false" ht="12.8" hidden="false" customHeight="false" outlineLevel="0" collapsed="false">
      <c r="E59" s="0" t="n">
        <v>3.7</v>
      </c>
      <c r="F59" s="0" t="n">
        <v>0</v>
      </c>
      <c r="H59" s="0" t="n">
        <f aca="false">H58 + F59*(E59-E58)</f>
        <v>1</v>
      </c>
      <c r="AC59" s="0" t="n">
        <f aca="false">E59</f>
        <v>3.7</v>
      </c>
      <c r="AD59" s="0" t="n">
        <f aca="false">F59</f>
        <v>0</v>
      </c>
      <c r="AE59" s="0" t="n">
        <f aca="false">AE58 + AD59*(AC59-AC58)*$B$19</f>
        <v>0</v>
      </c>
    </row>
    <row r="60" customFormat="false" ht="12.8" hidden="false" customHeight="false" outlineLevel="0" collapsed="false">
      <c r="E60" s="0" t="n">
        <v>3.8</v>
      </c>
      <c r="F60" s="0" t="n">
        <v>0</v>
      </c>
      <c r="H60" s="0" t="n">
        <f aca="false">H59 + F60*(E60-E59)</f>
        <v>1</v>
      </c>
      <c r="AC60" s="0" t="n">
        <f aca="false">E60</f>
        <v>3.8</v>
      </c>
      <c r="AD60" s="0" t="n">
        <f aca="false">F60</f>
        <v>0</v>
      </c>
      <c r="AE60" s="0" t="n">
        <f aca="false">AE59 + AD60*(AC60-AC59)*$B$19</f>
        <v>0</v>
      </c>
    </row>
    <row r="61" customFormat="false" ht="12.8" hidden="false" customHeight="false" outlineLevel="0" collapsed="false">
      <c r="E61" s="0" t="n">
        <v>3.9</v>
      </c>
      <c r="F61" s="0" t="n">
        <v>0</v>
      </c>
      <c r="H61" s="0" t="n">
        <f aca="false">H60 + F61*(E61-E60)</f>
        <v>1</v>
      </c>
      <c r="AC61" s="0" t="n">
        <f aca="false">E61</f>
        <v>3.9</v>
      </c>
      <c r="AD61" s="0" t="n">
        <f aca="false">F61</f>
        <v>0</v>
      </c>
      <c r="AE61" s="0" t="n">
        <f aca="false">AE60 + AD61*(AC61-AC60)*$B$19</f>
        <v>0</v>
      </c>
    </row>
    <row r="62" customFormat="false" ht="12.8" hidden="false" customHeight="false" outlineLevel="0" collapsed="false">
      <c r="E62" s="0" t="n">
        <v>4</v>
      </c>
      <c r="F62" s="0" t="n">
        <v>0</v>
      </c>
      <c r="H62" s="0" t="n">
        <f aca="false">H61 + F62*(E62-E61)</f>
        <v>1</v>
      </c>
      <c r="AC62" s="0" t="n">
        <f aca="false">E62</f>
        <v>4</v>
      </c>
      <c r="AD62" s="0" t="n">
        <f aca="false">F62</f>
        <v>0</v>
      </c>
      <c r="AE62" s="0" t="n">
        <f aca="false">AE61 + AD62*(AC62-AC61)*$B$19</f>
        <v>0</v>
      </c>
    </row>
    <row r="63" customFormat="false" ht="12.8" hidden="false" customHeight="false" outlineLevel="0" collapsed="false">
      <c r="E63" s="0" t="n">
        <v>4.1</v>
      </c>
      <c r="F63" s="0" t="n">
        <v>0</v>
      </c>
      <c r="H63" s="0" t="n">
        <f aca="false">H62 + F63*(E63-E62)</f>
        <v>1</v>
      </c>
      <c r="AC63" s="0" t="n">
        <f aca="false">E63</f>
        <v>4.1</v>
      </c>
      <c r="AD63" s="0" t="n">
        <f aca="false">F63</f>
        <v>0</v>
      </c>
      <c r="AE63" s="0" t="n">
        <f aca="false">AE62 + AD63*(AC63-AC62)*$B$19</f>
        <v>0</v>
      </c>
    </row>
    <row r="64" customFormat="false" ht="12.8" hidden="false" customHeight="false" outlineLevel="0" collapsed="false">
      <c r="E64" s="0" t="n">
        <v>4.2</v>
      </c>
      <c r="F64" s="0" t="n">
        <v>0</v>
      </c>
      <c r="H64" s="0" t="n">
        <f aca="false">H63 + F64*(E64-E63)</f>
        <v>1</v>
      </c>
      <c r="AC64" s="0" t="n">
        <f aca="false">E64</f>
        <v>4.2</v>
      </c>
      <c r="AD64" s="0" t="n">
        <f aca="false">F64</f>
        <v>0</v>
      </c>
      <c r="AE64" s="0" t="n">
        <f aca="false">AE63 + AD64*(AC64-AC63)*$B$19</f>
        <v>0</v>
      </c>
    </row>
    <row r="65" customFormat="false" ht="12.8" hidden="false" customHeight="false" outlineLevel="0" collapsed="false">
      <c r="E65" s="0" t="n">
        <v>4.3</v>
      </c>
      <c r="F65" s="0" t="n">
        <v>0</v>
      </c>
      <c r="H65" s="0" t="n">
        <f aca="false">H64 + F65*(E65-E64)</f>
        <v>1</v>
      </c>
      <c r="AC65" s="0" t="n">
        <f aca="false">E65</f>
        <v>4.3</v>
      </c>
      <c r="AD65" s="0" t="n">
        <f aca="false">F65</f>
        <v>0</v>
      </c>
      <c r="AE65" s="0" t="n">
        <f aca="false">AE64 + AD65*(AC65-AC64)*$B$19</f>
        <v>0</v>
      </c>
    </row>
    <row r="66" customFormat="false" ht="12.8" hidden="false" customHeight="false" outlineLevel="0" collapsed="false">
      <c r="E66" s="0" t="n">
        <v>4.4</v>
      </c>
      <c r="F66" s="0" t="n">
        <v>0</v>
      </c>
      <c r="H66" s="0" t="n">
        <f aca="false">H65 + F66*(E66-E65)</f>
        <v>1</v>
      </c>
      <c r="AC66" s="0" t="n">
        <f aca="false">E66</f>
        <v>4.4</v>
      </c>
      <c r="AD66" s="0" t="n">
        <f aca="false">F66</f>
        <v>0</v>
      </c>
      <c r="AE66" s="0" t="n">
        <f aca="false">AE65 + AD66*(AC66-AC65)*$B$19</f>
        <v>0</v>
      </c>
    </row>
    <row r="67" customFormat="false" ht="12.8" hidden="false" customHeight="false" outlineLevel="0" collapsed="false">
      <c r="E67" s="0" t="n">
        <v>4.5</v>
      </c>
      <c r="F67" s="0" t="n">
        <v>0</v>
      </c>
      <c r="H67" s="0" t="n">
        <f aca="false">H66 + F67*(E67-E66)</f>
        <v>1</v>
      </c>
      <c r="AC67" s="0" t="n">
        <f aca="false">E67</f>
        <v>4.5</v>
      </c>
      <c r="AD67" s="0" t="n">
        <f aca="false">F67</f>
        <v>0</v>
      </c>
      <c r="AE67" s="0" t="n">
        <f aca="false">AE66 + AD67*(AC67-AC66)*$B$19</f>
        <v>0</v>
      </c>
    </row>
    <row r="68" customFormat="false" ht="12.8" hidden="false" customHeight="false" outlineLevel="0" collapsed="false">
      <c r="E68" s="0" t="n">
        <v>4.6</v>
      </c>
      <c r="F68" s="0" t="n">
        <v>0</v>
      </c>
      <c r="H68" s="0" t="n">
        <f aca="false">H67 + F68*(E68-E67)</f>
        <v>1</v>
      </c>
      <c r="AC68" s="0" t="n">
        <f aca="false">E68</f>
        <v>4.6</v>
      </c>
      <c r="AD68" s="0" t="n">
        <f aca="false">F68</f>
        <v>0</v>
      </c>
      <c r="AE68" s="0" t="n">
        <f aca="false">AE67 + AD68*(AC68-AC67)*$B$19</f>
        <v>0</v>
      </c>
    </row>
    <row r="69" customFormat="false" ht="12.8" hidden="false" customHeight="false" outlineLevel="0" collapsed="false">
      <c r="E69" s="0" t="n">
        <v>4.7</v>
      </c>
      <c r="F69" s="0" t="n">
        <v>0</v>
      </c>
      <c r="H69" s="0" t="n">
        <f aca="false">H68 + F69*(E69-E68)</f>
        <v>1</v>
      </c>
      <c r="AC69" s="0" t="n">
        <f aca="false">E69</f>
        <v>4.7</v>
      </c>
      <c r="AD69" s="0" t="n">
        <f aca="false">F69</f>
        <v>0</v>
      </c>
      <c r="AE69" s="0" t="n">
        <f aca="false">AE68 + AD69*(AC69-AC68)*$B$19</f>
        <v>0</v>
      </c>
    </row>
    <row r="70" customFormat="false" ht="12.8" hidden="false" customHeight="false" outlineLevel="0" collapsed="false">
      <c r="E70" s="0" t="n">
        <v>4.8</v>
      </c>
      <c r="F70" s="0" t="n">
        <v>0</v>
      </c>
      <c r="H70" s="0" t="n">
        <f aca="false">H69 + F70*(E70-E69)</f>
        <v>1</v>
      </c>
      <c r="AC70" s="0" t="n">
        <f aca="false">E70</f>
        <v>4.8</v>
      </c>
      <c r="AD70" s="0" t="n">
        <f aca="false">F70</f>
        <v>0</v>
      </c>
      <c r="AE70" s="0" t="n">
        <f aca="false">AE69 + AD70*(AC70-AC69)*$B$19</f>
        <v>0</v>
      </c>
    </row>
    <row r="71" customFormat="false" ht="12.8" hidden="false" customHeight="false" outlineLevel="0" collapsed="false">
      <c r="E71" s="0" t="n">
        <v>4.9</v>
      </c>
      <c r="F71" s="0" t="n">
        <v>0</v>
      </c>
      <c r="H71" s="0" t="n">
        <f aca="false">H70 + F71*(E71-E70)</f>
        <v>1</v>
      </c>
      <c r="AC71" s="0" t="n">
        <f aca="false">E71</f>
        <v>4.9</v>
      </c>
      <c r="AD71" s="0" t="n">
        <f aca="false">F71</f>
        <v>0</v>
      </c>
      <c r="AE71" s="0" t="n">
        <f aca="false">AE70 + AD71*(AC71-AC70)*$B$19</f>
        <v>0</v>
      </c>
    </row>
    <row r="72" customFormat="false" ht="12.8" hidden="false" customHeight="false" outlineLevel="0" collapsed="false">
      <c r="E72" s="0" t="n">
        <v>5</v>
      </c>
      <c r="F72" s="0" t="n">
        <v>0</v>
      </c>
      <c r="H72" s="0" t="n">
        <f aca="false">H71 + F72*(E72-E71)</f>
        <v>1</v>
      </c>
      <c r="AC72" s="0" t="n">
        <f aca="false">E72</f>
        <v>5</v>
      </c>
      <c r="AD72" s="0" t="n">
        <f aca="false">F72</f>
        <v>0</v>
      </c>
      <c r="AE72" s="0" t="n">
        <f aca="false">AE71 + AD72*(AC72-AC71)*$B$19</f>
        <v>0</v>
      </c>
    </row>
    <row r="73" customFormat="false" ht="12.8" hidden="false" customHeight="false" outlineLevel="0" collapsed="false">
      <c r="E73" s="0" t="n">
        <v>5.1</v>
      </c>
      <c r="F73" s="0" t="n">
        <v>0</v>
      </c>
      <c r="H73" s="0" t="n">
        <f aca="false">H72 + F73*(E73-E72)</f>
        <v>1</v>
      </c>
      <c r="AC73" s="0" t="n">
        <f aca="false">E73</f>
        <v>5.1</v>
      </c>
      <c r="AD73" s="0" t="n">
        <f aca="false">F73</f>
        <v>0</v>
      </c>
      <c r="AE73" s="0" t="n">
        <f aca="false">AE72 + AD73*(AC73-AC72)*$B$19</f>
        <v>0</v>
      </c>
    </row>
    <row r="74" customFormat="false" ht="12.8" hidden="false" customHeight="false" outlineLevel="0" collapsed="false">
      <c r="E74" s="0" t="n">
        <v>5.2</v>
      </c>
      <c r="F74" s="0" t="n">
        <v>0</v>
      </c>
      <c r="H74" s="0" t="n">
        <f aca="false">H73 + F74*(E74-E73)</f>
        <v>1</v>
      </c>
      <c r="AC74" s="0" t="n">
        <f aca="false">E74</f>
        <v>5.2</v>
      </c>
      <c r="AD74" s="0" t="n">
        <f aca="false">F74</f>
        <v>0</v>
      </c>
      <c r="AE74" s="0" t="n">
        <f aca="false">AE73 + AD74*(AC74-AC73)*$B$19</f>
        <v>0</v>
      </c>
    </row>
    <row r="75" customFormat="false" ht="12.8" hidden="false" customHeight="false" outlineLevel="0" collapsed="false">
      <c r="E75" s="0" t="n">
        <v>5.3</v>
      </c>
      <c r="F75" s="0" t="n">
        <v>0</v>
      </c>
      <c r="H75" s="0" t="n">
        <f aca="false">H74 + F75*(E75-E74)</f>
        <v>1</v>
      </c>
      <c r="AC75" s="0" t="n">
        <f aca="false">E75</f>
        <v>5.3</v>
      </c>
      <c r="AD75" s="0" t="n">
        <f aca="false">F75</f>
        <v>0</v>
      </c>
      <c r="AE75" s="0" t="n">
        <f aca="false">AE74 + AD75*(AC75-AC74)*$B$19</f>
        <v>0</v>
      </c>
    </row>
    <row r="76" customFormat="false" ht="12.8" hidden="false" customHeight="false" outlineLevel="0" collapsed="false">
      <c r="E76" s="0" t="n">
        <v>5.4</v>
      </c>
      <c r="F76" s="0" t="n">
        <v>0</v>
      </c>
      <c r="H76" s="0" t="n">
        <f aca="false">H75 + F76*(E76-E75)</f>
        <v>1</v>
      </c>
      <c r="AC76" s="0" t="n">
        <f aca="false">E76</f>
        <v>5.4</v>
      </c>
      <c r="AD76" s="0" t="n">
        <f aca="false">F76</f>
        <v>0</v>
      </c>
      <c r="AE76" s="0" t="n">
        <f aca="false">AE75 + AD76*(AC76-AC75)*$B$19</f>
        <v>0</v>
      </c>
    </row>
    <row r="77" customFormat="false" ht="12.8" hidden="false" customHeight="false" outlineLevel="0" collapsed="false">
      <c r="E77" s="0" t="n">
        <v>5.5</v>
      </c>
      <c r="F77" s="0" t="n">
        <v>0</v>
      </c>
      <c r="H77" s="0" t="n">
        <f aca="false">H76 + F77*(E77-E76)</f>
        <v>1</v>
      </c>
      <c r="AC77" s="0" t="n">
        <f aca="false">E77</f>
        <v>5.5</v>
      </c>
      <c r="AD77" s="0" t="n">
        <f aca="false">F77</f>
        <v>0</v>
      </c>
      <c r="AE77" s="0" t="n">
        <f aca="false">AE76 + AD77*(AC77-AC76)*$B$19</f>
        <v>0</v>
      </c>
    </row>
    <row r="78" customFormat="false" ht="12.8" hidden="false" customHeight="false" outlineLevel="0" collapsed="false">
      <c r="E78" s="0" t="n">
        <v>5.6</v>
      </c>
      <c r="F78" s="0" t="n">
        <v>0</v>
      </c>
      <c r="H78" s="0" t="n">
        <f aca="false">H77 + F78*(E78-E77)</f>
        <v>1</v>
      </c>
      <c r="AC78" s="0" t="n">
        <f aca="false">E78</f>
        <v>5.6</v>
      </c>
      <c r="AD78" s="0" t="n">
        <f aca="false">F78</f>
        <v>0</v>
      </c>
      <c r="AE78" s="0" t="n">
        <f aca="false">AE77 + AD78*(AC78-AC77)*$B$19</f>
        <v>0</v>
      </c>
    </row>
    <row r="79" customFormat="false" ht="12.8" hidden="false" customHeight="false" outlineLevel="0" collapsed="false">
      <c r="E79" s="0" t="n">
        <v>5.7</v>
      </c>
      <c r="F79" s="0" t="n">
        <v>0</v>
      </c>
      <c r="H79" s="0" t="n">
        <f aca="false">H78 + F79*(E79-E78)</f>
        <v>1</v>
      </c>
      <c r="AC79" s="0" t="n">
        <f aca="false">E79</f>
        <v>5.7</v>
      </c>
      <c r="AD79" s="0" t="n">
        <f aca="false">F79</f>
        <v>0</v>
      </c>
      <c r="AE79" s="0" t="n">
        <f aca="false">AE78 + AD79*(AC79-AC78)*$B$19</f>
        <v>0</v>
      </c>
    </row>
    <row r="80" customFormat="false" ht="12.8" hidden="false" customHeight="false" outlineLevel="0" collapsed="false">
      <c r="E80" s="0" t="n">
        <v>5.8</v>
      </c>
      <c r="F80" s="0" t="n">
        <v>0</v>
      </c>
      <c r="H80" s="0" t="n">
        <f aca="false">H79 + F80*(E80-E79)</f>
        <v>1</v>
      </c>
      <c r="AC80" s="0" t="n">
        <f aca="false">E80</f>
        <v>5.8</v>
      </c>
      <c r="AD80" s="0" t="n">
        <f aca="false">F80</f>
        <v>0</v>
      </c>
      <c r="AE80" s="0" t="n">
        <f aca="false">AE79 + AD80*(AC80-AC79)*$B$19</f>
        <v>0</v>
      </c>
    </row>
    <row r="81" customFormat="false" ht="12.8" hidden="false" customHeight="false" outlineLevel="0" collapsed="false">
      <c r="E81" s="0" t="n">
        <v>5.9</v>
      </c>
      <c r="F81" s="0" t="n">
        <v>0</v>
      </c>
      <c r="H81" s="0" t="n">
        <f aca="false">H80 + F81*(E81-E80)</f>
        <v>1</v>
      </c>
      <c r="AC81" s="0" t="n">
        <f aca="false">E81</f>
        <v>5.9</v>
      </c>
      <c r="AD81" s="0" t="n">
        <f aca="false">F81</f>
        <v>0</v>
      </c>
      <c r="AE81" s="0" t="n">
        <f aca="false">AE80 + AD81*(AC81-AC80)*$B$19</f>
        <v>0</v>
      </c>
    </row>
    <row r="82" customFormat="false" ht="12.8" hidden="false" customHeight="false" outlineLevel="0" collapsed="false">
      <c r="E82" s="0" t="n">
        <v>6</v>
      </c>
      <c r="F82" s="0" t="n">
        <v>0</v>
      </c>
      <c r="H82" s="0" t="n">
        <f aca="false">H81 + F82*(E82-E81)</f>
        <v>1</v>
      </c>
      <c r="AC82" s="0" t="n">
        <f aca="false">E82</f>
        <v>6</v>
      </c>
      <c r="AD82" s="0" t="n">
        <f aca="false">F82</f>
        <v>0</v>
      </c>
      <c r="AE82" s="0" t="n">
        <f aca="false">AE81 + AD82*(AC82-AC81)*$B$19</f>
        <v>0</v>
      </c>
    </row>
    <row r="83" customFormat="false" ht="12.8" hidden="false" customHeight="false" outlineLevel="0" collapsed="false">
      <c r="E83" s="0" t="n">
        <v>6.1</v>
      </c>
      <c r="F83" s="0" t="n">
        <v>0</v>
      </c>
      <c r="H83" s="0" t="n">
        <f aca="false">H82 + F83*(E83-E82)</f>
        <v>1</v>
      </c>
      <c r="AC83" s="0" t="n">
        <f aca="false">E83</f>
        <v>6.1</v>
      </c>
      <c r="AD83" s="0" t="n">
        <f aca="false">F83</f>
        <v>0</v>
      </c>
      <c r="AE83" s="0" t="n">
        <f aca="false">AE82 + AD83*(AC83-AC82)*$B$19</f>
        <v>0</v>
      </c>
    </row>
    <row r="84" customFormat="false" ht="12.8" hidden="false" customHeight="false" outlineLevel="0" collapsed="false">
      <c r="E84" s="0" t="n">
        <v>6.2</v>
      </c>
      <c r="F84" s="0" t="n">
        <v>0</v>
      </c>
      <c r="H84" s="0" t="n">
        <f aca="false">H83 + F84*(E84-E83)</f>
        <v>1</v>
      </c>
      <c r="AC84" s="0" t="n">
        <f aca="false">E84</f>
        <v>6.2</v>
      </c>
      <c r="AD84" s="0" t="n">
        <f aca="false">F84</f>
        <v>0</v>
      </c>
      <c r="AE84" s="0" t="n">
        <f aca="false">AE83 + AD84*(AC84-AC83)*$B$19</f>
        <v>0</v>
      </c>
    </row>
    <row r="85" customFormat="false" ht="12.8" hidden="false" customHeight="false" outlineLevel="0" collapsed="false">
      <c r="E85" s="0" t="n">
        <v>6.3</v>
      </c>
      <c r="F85" s="0" t="n">
        <v>0</v>
      </c>
      <c r="H85" s="0" t="n">
        <f aca="false">H84 + F85*(E85-E84)</f>
        <v>1</v>
      </c>
      <c r="AC85" s="0" t="n">
        <f aca="false">E85</f>
        <v>6.3</v>
      </c>
      <c r="AD85" s="0" t="n">
        <f aca="false">F85</f>
        <v>0</v>
      </c>
      <c r="AE85" s="0" t="n">
        <f aca="false">AE84 + AD85*(AC85-AC84)*$B$19</f>
        <v>0</v>
      </c>
    </row>
    <row r="86" customFormat="false" ht="12.8" hidden="false" customHeight="false" outlineLevel="0" collapsed="false">
      <c r="E86" s="0" t="n">
        <v>6.4</v>
      </c>
      <c r="F86" s="0" t="n">
        <v>0</v>
      </c>
      <c r="H86" s="0" t="n">
        <f aca="false">H85 + F86*(E86-E85)</f>
        <v>1</v>
      </c>
      <c r="AC86" s="0" t="n">
        <f aca="false">E86</f>
        <v>6.4</v>
      </c>
      <c r="AD86" s="0" t="n">
        <f aca="false">F86</f>
        <v>0</v>
      </c>
      <c r="AE86" s="0" t="n">
        <f aca="false">AE85 + AD86*(AC86-AC85)*$B$19</f>
        <v>0</v>
      </c>
    </row>
    <row r="87" customFormat="false" ht="12.8" hidden="false" customHeight="false" outlineLevel="0" collapsed="false">
      <c r="E87" s="0" t="n">
        <v>6.5</v>
      </c>
      <c r="F87" s="0" t="n">
        <v>0</v>
      </c>
      <c r="H87" s="0" t="n">
        <f aca="false">H86 + F87*(E87-E86)</f>
        <v>1</v>
      </c>
      <c r="AC87" s="0" t="n">
        <f aca="false">E87</f>
        <v>6.5</v>
      </c>
      <c r="AD87" s="0" t="n">
        <f aca="false">F87</f>
        <v>0</v>
      </c>
      <c r="AE87" s="0" t="n">
        <f aca="false">AE86 + AD87*(AC87-AC86)*$B$19</f>
        <v>0</v>
      </c>
    </row>
    <row r="88" customFormat="false" ht="12.8" hidden="false" customHeight="false" outlineLevel="0" collapsed="false">
      <c r="E88" s="0" t="n">
        <v>6.6</v>
      </c>
      <c r="F88" s="0" t="n">
        <v>0</v>
      </c>
      <c r="H88" s="0" t="n">
        <f aca="false">H87 + F88*(E88-E87)</f>
        <v>1</v>
      </c>
      <c r="AC88" s="0" t="n">
        <f aca="false">E88</f>
        <v>6.6</v>
      </c>
      <c r="AD88" s="0" t="n">
        <f aca="false">F88</f>
        <v>0</v>
      </c>
      <c r="AE88" s="0" t="n">
        <f aca="false">AE87 + AD88*(AC88-AC87)*$B$19</f>
        <v>0</v>
      </c>
    </row>
    <row r="89" customFormat="false" ht="12.8" hidden="false" customHeight="false" outlineLevel="0" collapsed="false">
      <c r="E89" s="0" t="n">
        <v>6.7</v>
      </c>
      <c r="F89" s="0" t="n">
        <v>0</v>
      </c>
      <c r="H89" s="0" t="n">
        <f aca="false">H88 + F89*(E89-E88)</f>
        <v>1</v>
      </c>
      <c r="AC89" s="0" t="n">
        <f aca="false">E89</f>
        <v>6.7</v>
      </c>
      <c r="AD89" s="0" t="n">
        <f aca="false">F89</f>
        <v>0</v>
      </c>
      <c r="AE89" s="0" t="n">
        <f aca="false">AE88 + AD89*(AC89-AC88)*$B$19</f>
        <v>0</v>
      </c>
    </row>
    <row r="90" customFormat="false" ht="12.8" hidden="false" customHeight="false" outlineLevel="0" collapsed="false">
      <c r="E90" s="0" t="n">
        <v>6.8</v>
      </c>
      <c r="F90" s="0" t="n">
        <v>0</v>
      </c>
      <c r="H90" s="0" t="n">
        <f aca="false">H89 + F90*(E90-E89)</f>
        <v>1</v>
      </c>
      <c r="AC90" s="0" t="n">
        <f aca="false">E90</f>
        <v>6.8</v>
      </c>
      <c r="AD90" s="0" t="n">
        <f aca="false">F90</f>
        <v>0</v>
      </c>
      <c r="AE90" s="0" t="n">
        <f aca="false">AE89 + AD90*(AC90-AC89)*$B$19</f>
        <v>0</v>
      </c>
    </row>
    <row r="91" customFormat="false" ht="12.8" hidden="false" customHeight="false" outlineLevel="0" collapsed="false">
      <c r="E91" s="0" t="n">
        <v>6.9</v>
      </c>
      <c r="F91" s="0" t="n">
        <v>0</v>
      </c>
      <c r="H91" s="0" t="n">
        <f aca="false">H90 + F91*(E91-E90)</f>
        <v>1</v>
      </c>
      <c r="AC91" s="0" t="n">
        <f aca="false">E91</f>
        <v>6.9</v>
      </c>
      <c r="AD91" s="0" t="n">
        <f aca="false">F91</f>
        <v>0</v>
      </c>
      <c r="AE91" s="0" t="n">
        <f aca="false">AE90 + AD91*(AC91-AC90)*$B$19</f>
        <v>0</v>
      </c>
    </row>
    <row r="92" customFormat="false" ht="12.8" hidden="false" customHeight="false" outlineLevel="0" collapsed="false">
      <c r="E92" s="0" t="n">
        <v>7</v>
      </c>
      <c r="F92" s="0" t="n">
        <v>0</v>
      </c>
      <c r="H92" s="0" t="n">
        <f aca="false">H91 + F92*(E92-E91)</f>
        <v>1</v>
      </c>
      <c r="AC92" s="0" t="n">
        <f aca="false">E92</f>
        <v>7</v>
      </c>
      <c r="AD92" s="0" t="n">
        <f aca="false">F92</f>
        <v>0</v>
      </c>
      <c r="AE92" s="0" t="n">
        <f aca="false">AE91 + AD92*(AC92-AC91)*$B$19</f>
        <v>0</v>
      </c>
    </row>
    <row r="93" customFormat="false" ht="12.8" hidden="false" customHeight="false" outlineLevel="0" collapsed="false">
      <c r="E93" s="0" t="n">
        <v>7.1</v>
      </c>
      <c r="F93" s="0" t="n">
        <v>0</v>
      </c>
      <c r="H93" s="0" t="n">
        <f aca="false">H92 + F93*(E93-E92)</f>
        <v>1</v>
      </c>
      <c r="AC93" s="0" t="n">
        <f aca="false">E93</f>
        <v>7.1</v>
      </c>
      <c r="AD93" s="0" t="n">
        <f aca="false">F93</f>
        <v>0</v>
      </c>
      <c r="AE93" s="0" t="n">
        <f aca="false">AE92 + AD93*(AC93-AC92)*$B$19</f>
        <v>0</v>
      </c>
    </row>
    <row r="94" customFormat="false" ht="12.8" hidden="false" customHeight="false" outlineLevel="0" collapsed="false">
      <c r="E94" s="0" t="n">
        <v>7.2</v>
      </c>
      <c r="F94" s="0" t="n">
        <v>0</v>
      </c>
      <c r="H94" s="0" t="n">
        <f aca="false">H93 + F94*(E94-E93)</f>
        <v>1</v>
      </c>
      <c r="AC94" s="0" t="n">
        <f aca="false">E94</f>
        <v>7.2</v>
      </c>
      <c r="AD94" s="0" t="n">
        <f aca="false">F94</f>
        <v>0</v>
      </c>
      <c r="AE94" s="0" t="n">
        <f aca="false">AE93 + AD94*(AC94-AC93)*$B$19</f>
        <v>0</v>
      </c>
    </row>
    <row r="95" customFormat="false" ht="12.8" hidden="false" customHeight="false" outlineLevel="0" collapsed="false">
      <c r="E95" s="0" t="n">
        <v>7.3</v>
      </c>
      <c r="F95" s="0" t="n">
        <v>0</v>
      </c>
      <c r="H95" s="0" t="n">
        <f aca="false">H94 + F95*(E95-E94)</f>
        <v>1</v>
      </c>
      <c r="AC95" s="0" t="n">
        <f aca="false">E95</f>
        <v>7.3</v>
      </c>
      <c r="AD95" s="0" t="n">
        <f aca="false">F95</f>
        <v>0</v>
      </c>
      <c r="AE95" s="0" t="n">
        <f aca="false">AE94 + AD95*(AC95-AC94)*$B$19</f>
        <v>0</v>
      </c>
    </row>
    <row r="96" customFormat="false" ht="12.8" hidden="false" customHeight="false" outlineLevel="0" collapsed="false">
      <c r="E96" s="0" t="n">
        <v>7.4</v>
      </c>
      <c r="F96" s="0" t="n">
        <v>0</v>
      </c>
      <c r="H96" s="0" t="n">
        <f aca="false">H95 + F96*(E96-E95)</f>
        <v>1</v>
      </c>
      <c r="AC96" s="0" t="n">
        <f aca="false">E96</f>
        <v>7.4</v>
      </c>
      <c r="AD96" s="0" t="n">
        <f aca="false">F96</f>
        <v>0</v>
      </c>
      <c r="AE96" s="0" t="n">
        <f aca="false">AE95 + AD96*(AC96-AC95)*$B$19</f>
        <v>0</v>
      </c>
    </row>
    <row r="97" customFormat="false" ht="12.8" hidden="false" customHeight="false" outlineLevel="0" collapsed="false">
      <c r="E97" s="0" t="n">
        <v>7.5</v>
      </c>
      <c r="F97" s="0" t="n">
        <v>0</v>
      </c>
      <c r="H97" s="0" t="n">
        <f aca="false">H96 + F97*(E97-E96)</f>
        <v>1</v>
      </c>
      <c r="AC97" s="0" t="n">
        <f aca="false">E97</f>
        <v>7.5</v>
      </c>
      <c r="AD97" s="0" t="n">
        <f aca="false">F97</f>
        <v>0</v>
      </c>
      <c r="AE97" s="0" t="n">
        <f aca="false">AE96 + AD97*(AC97-AC96)*$B$19</f>
        <v>0</v>
      </c>
    </row>
    <row r="98" customFormat="false" ht="12.8" hidden="false" customHeight="false" outlineLevel="0" collapsed="false">
      <c r="E98" s="0" t="n">
        <v>7.6</v>
      </c>
      <c r="F98" s="0" t="n">
        <v>0</v>
      </c>
      <c r="H98" s="0" t="n">
        <f aca="false">H97 + F98*(E98-E97)</f>
        <v>1</v>
      </c>
      <c r="AC98" s="0" t="n">
        <f aca="false">E98</f>
        <v>7.6</v>
      </c>
      <c r="AD98" s="0" t="n">
        <f aca="false">F98</f>
        <v>0</v>
      </c>
      <c r="AE98" s="0" t="n">
        <f aca="false">AE97 + AD98*(AC98-AC97)*$B$19</f>
        <v>0</v>
      </c>
    </row>
    <row r="99" customFormat="false" ht="12.8" hidden="false" customHeight="false" outlineLevel="0" collapsed="false">
      <c r="E99" s="0" t="n">
        <v>7.7</v>
      </c>
      <c r="F99" s="0" t="n">
        <v>0</v>
      </c>
      <c r="H99" s="0" t="n">
        <f aca="false">H98 + F99*(E99-E98)</f>
        <v>1</v>
      </c>
      <c r="AC99" s="0" t="n">
        <f aca="false">E99</f>
        <v>7.7</v>
      </c>
      <c r="AD99" s="0" t="n">
        <f aca="false">F99</f>
        <v>0</v>
      </c>
      <c r="AE99" s="0" t="n">
        <f aca="false">AE98 + AD99*(AC99-AC98)*$B$19</f>
        <v>0</v>
      </c>
    </row>
    <row r="100" customFormat="false" ht="12.8" hidden="false" customHeight="false" outlineLevel="0" collapsed="false">
      <c r="E100" s="0" t="n">
        <v>7.8</v>
      </c>
      <c r="F100" s="0" t="n">
        <v>0</v>
      </c>
      <c r="H100" s="0" t="n">
        <f aca="false">H99 + F100*(E100-E99)</f>
        <v>1</v>
      </c>
      <c r="AC100" s="0" t="n">
        <f aca="false">E100</f>
        <v>7.8</v>
      </c>
      <c r="AD100" s="0" t="n">
        <f aca="false">F100</f>
        <v>0</v>
      </c>
      <c r="AE100" s="0" t="n">
        <f aca="false">AE99 + AD100*(AC100-AC99)*$B$19</f>
        <v>0</v>
      </c>
    </row>
    <row r="101" customFormat="false" ht="12.8" hidden="false" customHeight="false" outlineLevel="0" collapsed="false">
      <c r="E101" s="0" t="n">
        <v>7.9</v>
      </c>
      <c r="F101" s="0" t="n">
        <v>0</v>
      </c>
      <c r="H101" s="0" t="n">
        <f aca="false">H100 + F101*(E101-E100)</f>
        <v>1</v>
      </c>
      <c r="AC101" s="0" t="n">
        <f aca="false">E101</f>
        <v>7.9</v>
      </c>
      <c r="AD101" s="0" t="n">
        <f aca="false">F101</f>
        <v>0</v>
      </c>
      <c r="AE101" s="0" t="n">
        <f aca="false">AE100 + AD101*(AC101-AC100)*$B$19</f>
        <v>0</v>
      </c>
    </row>
    <row r="102" customFormat="false" ht="12.8" hidden="false" customHeight="false" outlineLevel="0" collapsed="false">
      <c r="E102" s="0" t="n">
        <v>8</v>
      </c>
      <c r="F102" s="0" t="n">
        <v>0</v>
      </c>
      <c r="H102" s="0" t="n">
        <f aca="false">H101 + F102*(E102-E101)</f>
        <v>1</v>
      </c>
      <c r="AC102" s="0" t="n">
        <f aca="false">E102</f>
        <v>8</v>
      </c>
      <c r="AD102" s="0" t="n">
        <f aca="false">F102</f>
        <v>0</v>
      </c>
      <c r="AE102" s="0" t="n">
        <f aca="false">AE101 + AD102*(AC102-AC101)*$B$19</f>
        <v>0</v>
      </c>
    </row>
    <row r="103" customFormat="false" ht="12.8" hidden="false" customHeight="false" outlineLevel="0" collapsed="false">
      <c r="E103" s="0" t="n">
        <v>8.1</v>
      </c>
      <c r="F103" s="0" t="n">
        <v>0</v>
      </c>
      <c r="H103" s="0" t="n">
        <f aca="false">H102 + F103*(E103-E102)</f>
        <v>1</v>
      </c>
      <c r="AC103" s="0" t="n">
        <f aca="false">E103</f>
        <v>8.1</v>
      </c>
      <c r="AD103" s="0" t="n">
        <f aca="false">F103</f>
        <v>0</v>
      </c>
      <c r="AE103" s="0" t="n">
        <f aca="false">AE102 + AD103*(AC103-AC102)*$B$19</f>
        <v>0</v>
      </c>
    </row>
    <row r="104" customFormat="false" ht="12.8" hidden="false" customHeight="false" outlineLevel="0" collapsed="false">
      <c r="E104" s="0" t="n">
        <v>8.2</v>
      </c>
      <c r="F104" s="0" t="n">
        <v>0</v>
      </c>
      <c r="H104" s="0" t="n">
        <f aca="false">H103 + F104*(E104-E103)</f>
        <v>1</v>
      </c>
      <c r="AC104" s="0" t="n">
        <f aca="false">E104</f>
        <v>8.2</v>
      </c>
      <c r="AD104" s="0" t="n">
        <f aca="false">F104</f>
        <v>0</v>
      </c>
      <c r="AE104" s="0" t="n">
        <f aca="false">AE103 + AD104*(AC104-AC103)*$B$19</f>
        <v>0</v>
      </c>
    </row>
    <row r="105" customFormat="false" ht="12.8" hidden="false" customHeight="false" outlineLevel="0" collapsed="false">
      <c r="E105" s="0" t="n">
        <v>8.3</v>
      </c>
      <c r="F105" s="0" t="n">
        <v>0</v>
      </c>
      <c r="H105" s="0" t="n">
        <f aca="false">H104 + F105*(E105-E104)</f>
        <v>1</v>
      </c>
      <c r="AC105" s="0" t="n">
        <f aca="false">E105</f>
        <v>8.3</v>
      </c>
      <c r="AD105" s="0" t="n">
        <f aca="false">F105</f>
        <v>0</v>
      </c>
      <c r="AE105" s="0" t="n">
        <f aca="false">AE104 + AD105*(AC105-AC104)*$B$19</f>
        <v>0</v>
      </c>
    </row>
    <row r="106" customFormat="false" ht="12.8" hidden="false" customHeight="false" outlineLevel="0" collapsed="false">
      <c r="E106" s="0" t="n">
        <v>8.4</v>
      </c>
      <c r="F106" s="0" t="n">
        <v>0</v>
      </c>
      <c r="H106" s="0" t="n">
        <f aca="false">H105 + F106*(E106-E105)</f>
        <v>1</v>
      </c>
      <c r="AC106" s="0" t="n">
        <f aca="false">E106</f>
        <v>8.4</v>
      </c>
      <c r="AD106" s="0" t="n">
        <f aca="false">F106</f>
        <v>0</v>
      </c>
      <c r="AE106" s="0" t="n">
        <f aca="false">AE105 + AD106*(AC106-AC105)*$B$19</f>
        <v>0</v>
      </c>
    </row>
    <row r="107" customFormat="false" ht="12.8" hidden="false" customHeight="false" outlineLevel="0" collapsed="false">
      <c r="E107" s="0" t="n">
        <v>8.5</v>
      </c>
      <c r="F107" s="0" t="n">
        <v>0</v>
      </c>
      <c r="H107" s="0" t="n">
        <f aca="false">H106 + F107*(E107-E106)</f>
        <v>1</v>
      </c>
      <c r="AC107" s="0" t="n">
        <f aca="false">E107</f>
        <v>8.5</v>
      </c>
      <c r="AD107" s="0" t="n">
        <f aca="false">F107</f>
        <v>0</v>
      </c>
      <c r="AE107" s="0" t="n">
        <f aca="false">AE106 + AD107*(AC107-AC106)*$B$19</f>
        <v>0</v>
      </c>
    </row>
    <row r="108" customFormat="false" ht="12.8" hidden="false" customHeight="false" outlineLevel="0" collapsed="false">
      <c r="E108" s="0" t="n">
        <v>8.6</v>
      </c>
      <c r="F108" s="0" t="n">
        <v>0</v>
      </c>
      <c r="H108" s="0" t="n">
        <f aca="false">H107 + F108*(E108-E107)</f>
        <v>1</v>
      </c>
      <c r="AC108" s="0" t="n">
        <f aca="false">E108</f>
        <v>8.6</v>
      </c>
      <c r="AD108" s="0" t="n">
        <f aca="false">F108</f>
        <v>0</v>
      </c>
      <c r="AE108" s="0" t="n">
        <f aca="false">AE107 + AD108*(AC108-AC107)*$B$19</f>
        <v>0</v>
      </c>
    </row>
    <row r="109" customFormat="false" ht="12.8" hidden="false" customHeight="false" outlineLevel="0" collapsed="false">
      <c r="E109" s="0" t="n">
        <v>8.7</v>
      </c>
      <c r="F109" s="0" t="n">
        <v>0</v>
      </c>
      <c r="H109" s="0" t="n">
        <f aca="false">H108 + F109*(E109-E108)</f>
        <v>1</v>
      </c>
      <c r="AC109" s="0" t="n">
        <f aca="false">E109</f>
        <v>8.7</v>
      </c>
      <c r="AD109" s="0" t="n">
        <f aca="false">F109</f>
        <v>0</v>
      </c>
      <c r="AE109" s="0" t="n">
        <f aca="false">AE108 + AD109*(AC109-AC108)*$B$19</f>
        <v>0</v>
      </c>
    </row>
    <row r="110" customFormat="false" ht="12.8" hidden="false" customHeight="false" outlineLevel="0" collapsed="false">
      <c r="E110" s="0" t="n">
        <v>8.8</v>
      </c>
      <c r="F110" s="0" t="n">
        <v>0</v>
      </c>
      <c r="H110" s="0" t="n">
        <f aca="false">H109 + F110*(E110-E109)</f>
        <v>1</v>
      </c>
      <c r="AC110" s="0" t="n">
        <f aca="false">E110</f>
        <v>8.8</v>
      </c>
      <c r="AD110" s="0" t="n">
        <f aca="false">F110</f>
        <v>0</v>
      </c>
      <c r="AE110" s="0" t="n">
        <f aca="false">AE109 + AD110*(AC110-AC109)*$B$19</f>
        <v>0</v>
      </c>
    </row>
    <row r="111" customFormat="false" ht="12.8" hidden="false" customHeight="false" outlineLevel="0" collapsed="false">
      <c r="E111" s="0" t="n">
        <v>8.9</v>
      </c>
      <c r="F111" s="0" t="n">
        <v>0</v>
      </c>
      <c r="H111" s="0" t="n">
        <f aca="false">H110 + F111*(E111-E110)</f>
        <v>1</v>
      </c>
      <c r="AC111" s="0" t="n">
        <f aca="false">E111</f>
        <v>8.9</v>
      </c>
      <c r="AD111" s="0" t="n">
        <f aca="false">F111</f>
        <v>0</v>
      </c>
      <c r="AE111" s="0" t="n">
        <f aca="false">AE110 + AD111*(AC111-AC110)*$B$19</f>
        <v>0</v>
      </c>
    </row>
    <row r="112" customFormat="false" ht="12.8" hidden="false" customHeight="false" outlineLevel="0" collapsed="false">
      <c r="E112" s="0" t="n">
        <v>9</v>
      </c>
      <c r="F112" s="0" t="n">
        <v>0</v>
      </c>
      <c r="H112" s="0" t="n">
        <f aca="false">H111 + F112*(E112-E111)</f>
        <v>1</v>
      </c>
      <c r="AC112" s="0" t="n">
        <f aca="false">E112</f>
        <v>9</v>
      </c>
      <c r="AD112" s="0" t="n">
        <f aca="false">F112</f>
        <v>0</v>
      </c>
      <c r="AE112" s="0" t="n">
        <f aca="false">AE111 + AD112*(AC112-AC111)*$B$19</f>
        <v>0</v>
      </c>
    </row>
    <row r="113" customFormat="false" ht="12.8" hidden="false" customHeight="false" outlineLevel="0" collapsed="false">
      <c r="E113" s="0" t="n">
        <v>9.1</v>
      </c>
      <c r="F113" s="0" t="n">
        <v>0</v>
      </c>
      <c r="H113" s="0" t="n">
        <f aca="false">H112 + F113*(E113-E112)</f>
        <v>1</v>
      </c>
      <c r="AC113" s="0" t="n">
        <f aca="false">E113</f>
        <v>9.1</v>
      </c>
      <c r="AD113" s="0" t="n">
        <f aca="false">F113</f>
        <v>0</v>
      </c>
      <c r="AE113" s="0" t="n">
        <f aca="false">AE112 + AD113*(AC113-AC112)*$B$19</f>
        <v>0</v>
      </c>
    </row>
    <row r="114" customFormat="false" ht="12.8" hidden="false" customHeight="false" outlineLevel="0" collapsed="false">
      <c r="E114" s="0" t="n">
        <v>9.2</v>
      </c>
      <c r="F114" s="0" t="n">
        <v>0</v>
      </c>
      <c r="H114" s="0" t="n">
        <f aca="false">H113 + F114*(E114-E113)</f>
        <v>1</v>
      </c>
      <c r="AC114" s="0" t="n">
        <f aca="false">E114</f>
        <v>9.2</v>
      </c>
      <c r="AD114" s="0" t="n">
        <f aca="false">F114</f>
        <v>0</v>
      </c>
      <c r="AE114" s="0" t="n">
        <f aca="false">AE113 + AD114*(AC114-AC113)*$B$19</f>
        <v>0</v>
      </c>
    </row>
    <row r="115" customFormat="false" ht="12.8" hidden="false" customHeight="false" outlineLevel="0" collapsed="false">
      <c r="E115" s="0" t="n">
        <v>9.3</v>
      </c>
      <c r="F115" s="0" t="n">
        <v>0</v>
      </c>
      <c r="H115" s="0" t="n">
        <f aca="false">H114 + F115*(E115-E114)</f>
        <v>1</v>
      </c>
      <c r="AC115" s="0" t="n">
        <f aca="false">E115</f>
        <v>9.3</v>
      </c>
      <c r="AD115" s="0" t="n">
        <f aca="false">F115</f>
        <v>0</v>
      </c>
      <c r="AE115" s="0" t="n">
        <f aca="false">AE114 + AD115*(AC115-AC114)*$B$19</f>
        <v>0</v>
      </c>
    </row>
    <row r="116" customFormat="false" ht="12.8" hidden="false" customHeight="false" outlineLevel="0" collapsed="false">
      <c r="E116" s="0" t="n">
        <v>9.4</v>
      </c>
      <c r="F116" s="0" t="n">
        <v>0</v>
      </c>
      <c r="H116" s="0" t="n">
        <f aca="false">H115 + F116*(E116-E115)</f>
        <v>1</v>
      </c>
      <c r="AC116" s="0" t="n">
        <f aca="false">E116</f>
        <v>9.4</v>
      </c>
      <c r="AD116" s="0" t="n">
        <f aca="false">F116</f>
        <v>0</v>
      </c>
      <c r="AE116" s="0" t="n">
        <f aca="false">AE115 + AD116*(AC116-AC115)*$B$19</f>
        <v>0</v>
      </c>
    </row>
    <row r="117" customFormat="false" ht="12.8" hidden="false" customHeight="false" outlineLevel="0" collapsed="false">
      <c r="E117" s="0" t="n">
        <v>9.5</v>
      </c>
      <c r="F117" s="0" t="n">
        <v>0</v>
      </c>
      <c r="H117" s="0" t="n">
        <f aca="false">H116 + F117*(E117-E116)</f>
        <v>1</v>
      </c>
      <c r="AC117" s="0" t="n">
        <f aca="false">E117</f>
        <v>9.5</v>
      </c>
      <c r="AD117" s="0" t="n">
        <f aca="false">F117</f>
        <v>0</v>
      </c>
      <c r="AE117" s="0" t="n">
        <f aca="false">AE116 + AD117*(AC117-AC116)*$B$19</f>
        <v>0</v>
      </c>
    </row>
    <row r="118" customFormat="false" ht="12.8" hidden="false" customHeight="false" outlineLevel="0" collapsed="false">
      <c r="E118" s="0" t="n">
        <v>9.6</v>
      </c>
      <c r="F118" s="0" t="n">
        <v>0</v>
      </c>
      <c r="H118" s="0" t="n">
        <f aca="false">H117 + F118*(E118-E117)</f>
        <v>1</v>
      </c>
      <c r="AC118" s="0" t="n">
        <f aca="false">E118</f>
        <v>9.6</v>
      </c>
      <c r="AD118" s="0" t="n">
        <f aca="false">F118</f>
        <v>0</v>
      </c>
      <c r="AE118" s="0" t="n">
        <f aca="false">AE117 + AD118*(AC118-AC117)*$B$19</f>
        <v>0</v>
      </c>
    </row>
    <row r="119" customFormat="false" ht="12.8" hidden="false" customHeight="false" outlineLevel="0" collapsed="false">
      <c r="E119" s="0" t="n">
        <v>9.7</v>
      </c>
      <c r="F119" s="0" t="n">
        <v>0</v>
      </c>
      <c r="H119" s="0" t="n">
        <f aca="false">H118 + F119*(E119-E118)</f>
        <v>1</v>
      </c>
      <c r="AC119" s="0" t="n">
        <f aca="false">E119</f>
        <v>9.7</v>
      </c>
      <c r="AD119" s="0" t="n">
        <f aca="false">F119</f>
        <v>0</v>
      </c>
      <c r="AE119" s="0" t="n">
        <f aca="false">AE118 + AD119*(AC119-AC118)*$B$19</f>
        <v>0</v>
      </c>
    </row>
    <row r="120" customFormat="false" ht="12.8" hidden="false" customHeight="false" outlineLevel="0" collapsed="false">
      <c r="E120" s="0" t="n">
        <v>9.8</v>
      </c>
      <c r="F120" s="0" t="n">
        <v>0</v>
      </c>
      <c r="H120" s="0" t="n">
        <f aca="false">H119 + F120*(E120-E119)</f>
        <v>1</v>
      </c>
      <c r="AC120" s="0" t="n">
        <f aca="false">E120</f>
        <v>9.8</v>
      </c>
      <c r="AD120" s="0" t="n">
        <f aca="false">F120</f>
        <v>0</v>
      </c>
      <c r="AE120" s="0" t="n">
        <f aca="false">AE119 + AD120*(AC120-AC119)*$B$19</f>
        <v>0</v>
      </c>
    </row>
    <row r="121" customFormat="false" ht="12.8" hidden="false" customHeight="false" outlineLevel="0" collapsed="false">
      <c r="E121" s="0" t="n">
        <v>9.9</v>
      </c>
      <c r="F121" s="0" t="n">
        <v>0</v>
      </c>
      <c r="H121" s="0" t="n">
        <f aca="false">H120 + F121*(E121-E120)</f>
        <v>1</v>
      </c>
      <c r="AC121" s="0" t="n">
        <f aca="false">E121</f>
        <v>9.9</v>
      </c>
      <c r="AD121" s="0" t="n">
        <f aca="false">F121</f>
        <v>0</v>
      </c>
      <c r="AE121" s="0" t="n">
        <f aca="false">AE120 + AD121*(AC121-AC120)*$B$19</f>
        <v>0</v>
      </c>
    </row>
    <row r="122" customFormat="false" ht="12.8" hidden="false" customHeight="false" outlineLevel="0" collapsed="false">
      <c r="E122" s="0" t="n">
        <v>10</v>
      </c>
      <c r="F122" s="0" t="n">
        <v>0</v>
      </c>
      <c r="H122" s="0" t="n">
        <f aca="false">H121 + F122*(E122-E121)</f>
        <v>1</v>
      </c>
      <c r="AC122" s="0" t="n">
        <f aca="false">E122</f>
        <v>10</v>
      </c>
      <c r="AD122" s="0" t="n">
        <f aca="false">F122</f>
        <v>0</v>
      </c>
      <c r="AE122" s="0" t="n">
        <f aca="false">AE121 + AD122*(AC122-AC121)*$B$19</f>
        <v>0</v>
      </c>
    </row>
    <row r="123" customFormat="false" ht="12.8" hidden="false" customHeight="false" outlineLevel="0" collapsed="false">
      <c r="E123" s="0" t="n">
        <v>10.1</v>
      </c>
      <c r="F123" s="0" t="n">
        <v>0</v>
      </c>
      <c r="H123" s="0" t="n">
        <f aca="false">H122 + F123*(E123-E122)</f>
        <v>1</v>
      </c>
      <c r="AC123" s="0" t="n">
        <f aca="false">E123</f>
        <v>10.1</v>
      </c>
      <c r="AD123" s="0" t="n">
        <f aca="false">F123</f>
        <v>0</v>
      </c>
      <c r="AE123" s="0" t="n">
        <f aca="false">AE122 + AD123*(AC123-AC122)*$B$19</f>
        <v>0</v>
      </c>
    </row>
    <row r="124" customFormat="false" ht="12.8" hidden="false" customHeight="false" outlineLevel="0" collapsed="false">
      <c r="E124" s="0" t="n">
        <v>10.2</v>
      </c>
      <c r="F124" s="0" t="n">
        <v>0</v>
      </c>
      <c r="H124" s="0" t="n">
        <f aca="false">H123 + F124*(E124-E123)</f>
        <v>1</v>
      </c>
      <c r="AC124" s="0" t="n">
        <f aca="false">E124</f>
        <v>10.2</v>
      </c>
      <c r="AD124" s="0" t="n">
        <f aca="false">F124</f>
        <v>0</v>
      </c>
      <c r="AE124" s="0" t="n">
        <f aca="false">AE123 + AD124*(AC124-AC123)*$B$19</f>
        <v>0</v>
      </c>
    </row>
    <row r="125" customFormat="false" ht="12.8" hidden="false" customHeight="false" outlineLevel="0" collapsed="false">
      <c r="E125" s="0" t="n">
        <v>10.3</v>
      </c>
      <c r="F125" s="0" t="n">
        <v>0</v>
      </c>
      <c r="H125" s="0" t="n">
        <f aca="false">H124 + F125*(E125-E124)</f>
        <v>1</v>
      </c>
      <c r="AC125" s="0" t="n">
        <f aca="false">E125</f>
        <v>10.3</v>
      </c>
      <c r="AD125" s="0" t="n">
        <f aca="false">F125</f>
        <v>0</v>
      </c>
      <c r="AE125" s="0" t="n">
        <f aca="false">AE124 + AD125*(AC125-AC124)*$B$19</f>
        <v>0</v>
      </c>
    </row>
    <row r="126" customFormat="false" ht="12.8" hidden="false" customHeight="false" outlineLevel="0" collapsed="false">
      <c r="E126" s="0" t="n">
        <v>10.4</v>
      </c>
      <c r="F126" s="0" t="n">
        <v>0</v>
      </c>
      <c r="H126" s="0" t="n">
        <f aca="false">H125 + F126*(E126-E125)</f>
        <v>1</v>
      </c>
      <c r="AC126" s="0" t="n">
        <f aca="false">E126</f>
        <v>10.4</v>
      </c>
      <c r="AD126" s="0" t="n">
        <f aca="false">F126</f>
        <v>0</v>
      </c>
      <c r="AE126" s="0" t="n">
        <f aca="false">AE125 + AD126*(AC126-AC125)*$B$19</f>
        <v>0</v>
      </c>
    </row>
    <row r="127" customFormat="false" ht="12.8" hidden="false" customHeight="false" outlineLevel="0" collapsed="false">
      <c r="E127" s="0" t="n">
        <v>10.5</v>
      </c>
      <c r="F127" s="0" t="n">
        <v>0</v>
      </c>
      <c r="H127" s="0" t="n">
        <f aca="false">H126 + F127*(E127-E126)</f>
        <v>1</v>
      </c>
      <c r="AC127" s="0" t="n">
        <f aca="false">E127</f>
        <v>10.5</v>
      </c>
      <c r="AD127" s="0" t="n">
        <f aca="false">F127</f>
        <v>0</v>
      </c>
      <c r="AE127" s="0" t="n">
        <f aca="false">AE126 + AD127*(AC127-AC126)*$B$19</f>
        <v>0</v>
      </c>
    </row>
    <row r="128" customFormat="false" ht="12.8" hidden="false" customHeight="false" outlineLevel="0" collapsed="false">
      <c r="E128" s="0" t="n">
        <v>10.6</v>
      </c>
      <c r="F128" s="0" t="n">
        <v>0</v>
      </c>
      <c r="H128" s="0" t="n">
        <f aca="false">H127 + F128*(E128-E127)</f>
        <v>1</v>
      </c>
      <c r="AC128" s="0" t="n">
        <f aca="false">E128</f>
        <v>10.6</v>
      </c>
      <c r="AD128" s="0" t="n">
        <f aca="false">F128</f>
        <v>0</v>
      </c>
      <c r="AE128" s="0" t="n">
        <f aca="false">AE127 + AD128*(AC128-AC127)*$B$19</f>
        <v>0</v>
      </c>
    </row>
    <row r="129" customFormat="false" ht="12.8" hidden="false" customHeight="false" outlineLevel="0" collapsed="false">
      <c r="E129" s="0" t="n">
        <v>10.7</v>
      </c>
      <c r="F129" s="0" t="n">
        <v>0</v>
      </c>
      <c r="H129" s="0" t="n">
        <f aca="false">H128 + F129*(E129-E128)</f>
        <v>1</v>
      </c>
      <c r="AC129" s="0" t="n">
        <f aca="false">E129</f>
        <v>10.7</v>
      </c>
      <c r="AD129" s="0" t="n">
        <f aca="false">F129</f>
        <v>0</v>
      </c>
      <c r="AE129" s="0" t="n">
        <f aca="false">AE128 + AD129*(AC129-AC128)*$B$19</f>
        <v>0</v>
      </c>
    </row>
    <row r="130" customFormat="false" ht="12.8" hidden="false" customHeight="false" outlineLevel="0" collapsed="false">
      <c r="E130" s="0" t="n">
        <v>10.8</v>
      </c>
      <c r="F130" s="0" t="n">
        <v>0</v>
      </c>
      <c r="H130" s="0" t="n">
        <f aca="false">H129 + F130*(E130-E129)</f>
        <v>1</v>
      </c>
      <c r="AC130" s="0" t="n">
        <f aca="false">E130</f>
        <v>10.8</v>
      </c>
      <c r="AD130" s="0" t="n">
        <f aca="false">F130</f>
        <v>0</v>
      </c>
      <c r="AE130" s="0" t="n">
        <f aca="false">AE129 + AD130*(AC130-AC129)*$B$19</f>
        <v>0</v>
      </c>
    </row>
    <row r="131" customFormat="false" ht="12.8" hidden="false" customHeight="false" outlineLevel="0" collapsed="false">
      <c r="E131" s="0" t="n">
        <v>10.9</v>
      </c>
      <c r="F131" s="0" t="n">
        <v>0</v>
      </c>
      <c r="H131" s="0" t="n">
        <f aca="false">H130 + F131*(E131-E130)</f>
        <v>1</v>
      </c>
      <c r="AC131" s="0" t="n">
        <f aca="false">E131</f>
        <v>10.9</v>
      </c>
      <c r="AD131" s="0" t="n">
        <f aca="false">F131</f>
        <v>0</v>
      </c>
      <c r="AE131" s="0" t="n">
        <f aca="false">AE130 + AD131*(AC131-AC130)*$B$19</f>
        <v>0</v>
      </c>
    </row>
    <row r="132" customFormat="false" ht="12.8" hidden="false" customHeight="false" outlineLevel="0" collapsed="false">
      <c r="E132" s="0" t="n">
        <v>11</v>
      </c>
      <c r="F132" s="0" t="n">
        <v>0</v>
      </c>
      <c r="H132" s="0" t="n">
        <f aca="false">H131 + F132*(E132-E131)</f>
        <v>1</v>
      </c>
      <c r="AC132" s="0" t="n">
        <f aca="false">E132</f>
        <v>11</v>
      </c>
      <c r="AD132" s="0" t="n">
        <f aca="false">F132</f>
        <v>0</v>
      </c>
      <c r="AE132" s="0" t="n">
        <f aca="false">AE131 + AD132*(AC132-AC131)*$B$19</f>
        <v>0</v>
      </c>
    </row>
    <row r="133" customFormat="false" ht="12.8" hidden="false" customHeight="false" outlineLevel="0" collapsed="false">
      <c r="E133" s="0" t="n">
        <v>11.1</v>
      </c>
      <c r="F133" s="0" t="n">
        <v>0</v>
      </c>
      <c r="H133" s="0" t="n">
        <f aca="false">H132 + F133*(E133-E132)</f>
        <v>1</v>
      </c>
      <c r="AC133" s="0" t="n">
        <f aca="false">E133</f>
        <v>11.1</v>
      </c>
      <c r="AD133" s="0" t="n">
        <f aca="false">F133</f>
        <v>0</v>
      </c>
      <c r="AE133" s="0" t="n">
        <f aca="false">AE132 + AD133*(AC133-AC132)*$B$19</f>
        <v>0</v>
      </c>
    </row>
    <row r="134" customFormat="false" ht="12.8" hidden="false" customHeight="false" outlineLevel="0" collapsed="false">
      <c r="E134" s="0" t="n">
        <v>11.2</v>
      </c>
      <c r="F134" s="0" t="n">
        <v>0</v>
      </c>
      <c r="H134" s="0" t="n">
        <f aca="false">H133 + F134*(E134-E133)</f>
        <v>1</v>
      </c>
      <c r="AC134" s="0" t="n">
        <f aca="false">E134</f>
        <v>11.2</v>
      </c>
      <c r="AD134" s="0" t="n">
        <f aca="false">F134</f>
        <v>0</v>
      </c>
      <c r="AE134" s="0" t="n">
        <f aca="false">AE133 + AD134*(AC134-AC133)*$B$19</f>
        <v>0</v>
      </c>
    </row>
    <row r="135" customFormat="false" ht="12.8" hidden="false" customHeight="false" outlineLevel="0" collapsed="false">
      <c r="E135" s="0" t="n">
        <v>11.3</v>
      </c>
      <c r="F135" s="0" t="n">
        <v>0</v>
      </c>
      <c r="H135" s="0" t="n">
        <f aca="false">H134 + F135*(E135-E134)</f>
        <v>1</v>
      </c>
      <c r="AC135" s="0" t="n">
        <f aca="false">E135</f>
        <v>11.3</v>
      </c>
      <c r="AD135" s="0" t="n">
        <f aca="false">F135</f>
        <v>0</v>
      </c>
      <c r="AE135" s="0" t="n">
        <f aca="false">AE134 + AD135*(AC135-AC134)*$B$19</f>
        <v>0</v>
      </c>
    </row>
    <row r="136" customFormat="false" ht="12.8" hidden="false" customHeight="false" outlineLevel="0" collapsed="false">
      <c r="E136" s="0" t="n">
        <v>11.4</v>
      </c>
      <c r="F136" s="0" t="n">
        <v>0</v>
      </c>
      <c r="H136" s="0" t="n">
        <f aca="false">H135 + F136*(E136-E135)</f>
        <v>1</v>
      </c>
      <c r="AC136" s="0" t="n">
        <f aca="false">E136</f>
        <v>11.4</v>
      </c>
      <c r="AD136" s="0" t="n">
        <f aca="false">F136</f>
        <v>0</v>
      </c>
      <c r="AE136" s="0" t="n">
        <f aca="false">AE135 + AD136*(AC136-AC135)*$B$19</f>
        <v>0</v>
      </c>
    </row>
    <row r="137" customFormat="false" ht="12.8" hidden="false" customHeight="false" outlineLevel="0" collapsed="false">
      <c r="E137" s="0" t="n">
        <v>11.5</v>
      </c>
      <c r="F137" s="0" t="n">
        <v>0</v>
      </c>
      <c r="H137" s="0" t="n">
        <f aca="false">H136 + F137*(E137-E136)</f>
        <v>1</v>
      </c>
      <c r="AC137" s="0" t="n">
        <f aca="false">E137</f>
        <v>11.5</v>
      </c>
      <c r="AD137" s="0" t="n">
        <f aca="false">F137</f>
        <v>0</v>
      </c>
      <c r="AE137" s="0" t="n">
        <f aca="false">AE136 + AD137*(AC137-AC136)*$B$19</f>
        <v>0</v>
      </c>
    </row>
    <row r="138" customFormat="false" ht="12.8" hidden="false" customHeight="false" outlineLevel="0" collapsed="false">
      <c r="E138" s="0" t="n">
        <v>11.6</v>
      </c>
      <c r="F138" s="0" t="n">
        <v>0</v>
      </c>
      <c r="H138" s="0" t="n">
        <f aca="false">H137 + F138*(E138-E137)</f>
        <v>1</v>
      </c>
      <c r="AC138" s="0" t="n">
        <f aca="false">E138</f>
        <v>11.6</v>
      </c>
      <c r="AD138" s="0" t="n">
        <f aca="false">F138</f>
        <v>0</v>
      </c>
      <c r="AE138" s="0" t="n">
        <f aca="false">AE137 + AD138*(AC138-AC137)*$B$19</f>
        <v>0</v>
      </c>
    </row>
    <row r="139" customFormat="false" ht="12.8" hidden="false" customHeight="false" outlineLevel="0" collapsed="false">
      <c r="E139" s="0" t="n">
        <v>11.7</v>
      </c>
      <c r="F139" s="0" t="n">
        <v>0</v>
      </c>
      <c r="H139" s="0" t="n">
        <f aca="false">H138 + F139*(E139-E138)</f>
        <v>1</v>
      </c>
      <c r="AC139" s="0" t="n">
        <f aca="false">E139</f>
        <v>11.7</v>
      </c>
      <c r="AD139" s="0" t="n">
        <f aca="false">F139</f>
        <v>0</v>
      </c>
      <c r="AE139" s="0" t="n">
        <f aca="false">AE138 + AD139*(AC139-AC138)*$B$19</f>
        <v>0</v>
      </c>
    </row>
    <row r="140" customFormat="false" ht="12.8" hidden="false" customHeight="false" outlineLevel="0" collapsed="false">
      <c r="E140" s="0" t="n">
        <v>11.8</v>
      </c>
      <c r="F140" s="0" t="n">
        <v>0</v>
      </c>
      <c r="H140" s="0" t="n">
        <f aca="false">H139 + F140*(E140-E139)</f>
        <v>1</v>
      </c>
      <c r="AC140" s="0" t="n">
        <f aca="false">E140</f>
        <v>11.8</v>
      </c>
      <c r="AD140" s="0" t="n">
        <f aca="false">F140</f>
        <v>0</v>
      </c>
      <c r="AE140" s="0" t="n">
        <f aca="false">AE139 + AD140*(AC140-AC139)*$B$19</f>
        <v>0</v>
      </c>
    </row>
    <row r="141" customFormat="false" ht="12.8" hidden="false" customHeight="false" outlineLevel="0" collapsed="false">
      <c r="E141" s="0" t="n">
        <v>11.9</v>
      </c>
      <c r="F141" s="0" t="n">
        <v>0</v>
      </c>
      <c r="H141" s="0" t="n">
        <f aca="false">H140 + F141*(E141-E140)</f>
        <v>1</v>
      </c>
      <c r="AC141" s="0" t="n">
        <f aca="false">E141</f>
        <v>11.9</v>
      </c>
      <c r="AD141" s="0" t="n">
        <f aca="false">F141</f>
        <v>0</v>
      </c>
      <c r="AE141" s="0" t="n">
        <f aca="false">AE140 + AD141*(AC141-AC140)*$B$19</f>
        <v>0</v>
      </c>
    </row>
    <row r="142" customFormat="false" ht="12.8" hidden="false" customHeight="false" outlineLevel="0" collapsed="false">
      <c r="E142" s="0" t="n">
        <v>12</v>
      </c>
      <c r="F142" s="0" t="n">
        <v>0</v>
      </c>
      <c r="H142" s="0" t="n">
        <f aca="false">H141 + F142*(E142-E141)</f>
        <v>1</v>
      </c>
      <c r="AC142" s="0" t="n">
        <f aca="false">E142</f>
        <v>12</v>
      </c>
      <c r="AD142" s="0" t="n">
        <f aca="false">F142</f>
        <v>0</v>
      </c>
      <c r="AE142" s="0" t="n">
        <f aca="false">AE141 + AD142*(AC142-AC141)*$B$19</f>
        <v>0</v>
      </c>
    </row>
    <row r="143" customFormat="false" ht="12.8" hidden="false" customHeight="false" outlineLevel="0" collapsed="false">
      <c r="E143" s="0" t="n">
        <v>12.1</v>
      </c>
      <c r="F143" s="0" t="n">
        <v>0</v>
      </c>
      <c r="H143" s="0" t="n">
        <f aca="false">H142 + F143*(E143-E142)</f>
        <v>1</v>
      </c>
      <c r="AC143" s="0" t="n">
        <f aca="false">E143</f>
        <v>12.1</v>
      </c>
      <c r="AD143" s="0" t="n">
        <f aca="false">F143</f>
        <v>0</v>
      </c>
      <c r="AE143" s="0" t="n">
        <f aca="false">AE142 + AD143*(AC143-AC142)*$B$19</f>
        <v>0</v>
      </c>
    </row>
    <row r="144" customFormat="false" ht="12.8" hidden="false" customHeight="false" outlineLevel="0" collapsed="false">
      <c r="E144" s="0" t="n">
        <v>12.2</v>
      </c>
      <c r="F144" s="0" t="n">
        <v>0</v>
      </c>
      <c r="H144" s="0" t="n">
        <f aca="false">H143 + F144*(E144-E143)</f>
        <v>1</v>
      </c>
      <c r="AC144" s="0" t="n">
        <f aca="false">E144</f>
        <v>12.2</v>
      </c>
      <c r="AD144" s="0" t="n">
        <f aca="false">F144</f>
        <v>0</v>
      </c>
      <c r="AE144" s="0" t="n">
        <f aca="false">AE143 + AD144*(AC144-AC143)*$B$19</f>
        <v>0</v>
      </c>
    </row>
    <row r="145" customFormat="false" ht="12.8" hidden="false" customHeight="false" outlineLevel="0" collapsed="false">
      <c r="E145" s="0" t="n">
        <v>12.3</v>
      </c>
      <c r="F145" s="0" t="n">
        <v>0</v>
      </c>
      <c r="H145" s="0" t="n">
        <f aca="false">H144 + F145*(E145-E144)</f>
        <v>1</v>
      </c>
      <c r="AC145" s="0" t="n">
        <f aca="false">E145</f>
        <v>12.3</v>
      </c>
      <c r="AD145" s="0" t="n">
        <f aca="false">F145</f>
        <v>0</v>
      </c>
      <c r="AE145" s="0" t="n">
        <f aca="false">AE144 + AD145*(AC145-AC144)*$B$19</f>
        <v>0</v>
      </c>
    </row>
    <row r="146" customFormat="false" ht="12.8" hidden="false" customHeight="false" outlineLevel="0" collapsed="false">
      <c r="E146" s="0" t="n">
        <v>12.4</v>
      </c>
      <c r="F146" s="0" t="n">
        <v>0</v>
      </c>
      <c r="H146" s="0" t="n">
        <f aca="false">H145 + F146*(E146-E145)</f>
        <v>1</v>
      </c>
      <c r="AC146" s="0" t="n">
        <f aca="false">E146</f>
        <v>12.4</v>
      </c>
      <c r="AD146" s="0" t="n">
        <f aca="false">F146</f>
        <v>0</v>
      </c>
      <c r="AE146" s="0" t="n">
        <f aca="false">AE145 + AD146*(AC146-AC145)*$B$19</f>
        <v>0</v>
      </c>
    </row>
    <row r="147" customFormat="false" ht="12.8" hidden="false" customHeight="false" outlineLevel="0" collapsed="false">
      <c r="E147" s="0" t="n">
        <v>12.5</v>
      </c>
      <c r="F147" s="0" t="n">
        <v>0.0033049263576352</v>
      </c>
      <c r="H147" s="0" t="n">
        <f aca="false">H146 + F147*(E147-E146)</f>
        <v>1.00033049263576</v>
      </c>
      <c r="AC147" s="0" t="n">
        <f aca="false">E147</f>
        <v>12.5</v>
      </c>
      <c r="AD147" s="0" t="n">
        <f aca="false">F147</f>
        <v>0.0033049263576352</v>
      </c>
      <c r="AE147" s="0" t="n">
        <f aca="false">AE146 + AD147*(AC147-AC146)*$B$19</f>
        <v>0.00660985271527038</v>
      </c>
    </row>
    <row r="148" customFormat="false" ht="12.8" hidden="false" customHeight="false" outlineLevel="0" collapsed="false">
      <c r="E148" s="0" t="n">
        <v>12.6</v>
      </c>
      <c r="F148" s="0" t="n">
        <v>0.0188420515236318</v>
      </c>
      <c r="H148" s="0" t="n">
        <f aca="false">H147 + F148*(E148-E147)</f>
        <v>1.00221469778813</v>
      </c>
      <c r="AC148" s="0" t="n">
        <f aca="false">E148</f>
        <v>12.6</v>
      </c>
      <c r="AD148" s="0" t="n">
        <f aca="false">F148</f>
        <v>0.0188420515236318</v>
      </c>
      <c r="AE148" s="0" t="n">
        <f aca="false">AE147 + AD148*(AC148-AC147)*$B$19</f>
        <v>0.0442939557625338</v>
      </c>
    </row>
    <row r="149" customFormat="false" ht="12.8" hidden="false" customHeight="false" outlineLevel="0" collapsed="false">
      <c r="E149" s="0" t="n">
        <v>12.7</v>
      </c>
      <c r="F149" s="0" t="n">
        <v>0.0340178335798257</v>
      </c>
      <c r="H149" s="0" t="n">
        <f aca="false">H148 + F149*(E149-E148)</f>
        <v>1.00561648114611</v>
      </c>
      <c r="AC149" s="0" t="n">
        <f aca="false">E149</f>
        <v>12.7</v>
      </c>
      <c r="AD149" s="0" t="n">
        <f aca="false">F149</f>
        <v>0.0340178335798257</v>
      </c>
      <c r="AE149" s="0" t="n">
        <f aca="false">AE148 + AD149*(AC149-AC148)*$B$19</f>
        <v>0.112329622922185</v>
      </c>
    </row>
    <row r="150" customFormat="false" ht="12.8" hidden="false" customHeight="false" outlineLevel="0" collapsed="false">
      <c r="E150" s="0" t="n">
        <v>12.8</v>
      </c>
      <c r="F150" s="0" t="n">
        <v>0.0487981712471557</v>
      </c>
      <c r="H150" s="0" t="n">
        <f aca="false">H149 + F150*(E150-E149)</f>
        <v>1.01049629827082</v>
      </c>
      <c r="AC150" s="0" t="n">
        <f aca="false">E150</f>
        <v>12.8</v>
      </c>
      <c r="AD150" s="0" t="n">
        <f aca="false">F150</f>
        <v>0.0487981712471557</v>
      </c>
      <c r="AE150" s="0" t="n">
        <f aca="false">AE149 + AD150*(AC150-AC149)*$B$19</f>
        <v>0.209925965416498</v>
      </c>
    </row>
    <row r="151" customFormat="false" ht="12.8" hidden="false" customHeight="false" outlineLevel="0" collapsed="false">
      <c r="E151" s="0" t="n">
        <v>12.9</v>
      </c>
      <c r="F151" s="0" t="n">
        <v>0.0631573628435485</v>
      </c>
      <c r="H151" s="0" t="n">
        <f aca="false">H150 + F151*(E151-E150)</f>
        <v>1.01681203455518</v>
      </c>
      <c r="AC151" s="0" t="n">
        <f aca="false">E151</f>
        <v>12.9</v>
      </c>
      <c r="AD151" s="0" t="n">
        <f aca="false">F151</f>
        <v>0.0631573628435485</v>
      </c>
      <c r="AE151" s="0" t="n">
        <f aca="false">AE150 + AD151*(AC151-AC150)*$B$19</f>
        <v>0.336240691103594</v>
      </c>
    </row>
    <row r="152" customFormat="false" ht="12.8" hidden="false" customHeight="false" outlineLevel="0" collapsed="false">
      <c r="E152" s="0" t="n">
        <v>13</v>
      </c>
      <c r="F152" s="0" t="n">
        <v>0.0770779712171059</v>
      </c>
      <c r="H152" s="0" t="n">
        <f aca="false">H151 + F152*(E152-E151)</f>
        <v>1.02451983167689</v>
      </c>
      <c r="AC152" s="0" t="n">
        <f aca="false">E152</f>
        <v>13</v>
      </c>
      <c r="AD152" s="0" t="n">
        <f aca="false">F152</f>
        <v>0.0770779712171059</v>
      </c>
      <c r="AE152" s="0" t="n">
        <f aca="false">AE151 + AD152*(AC152-AC151)*$B$19</f>
        <v>0.490396633537806</v>
      </c>
    </row>
    <row r="153" customFormat="false" ht="12.8" hidden="false" customHeight="false" outlineLevel="0" collapsed="false">
      <c r="E153" s="0" t="n">
        <v>13.1</v>
      </c>
      <c r="F153" s="0" t="n">
        <v>0.0905504169976281</v>
      </c>
      <c r="H153" s="0" t="n">
        <f aca="false">H152 + F153*(E153-E152)</f>
        <v>1.03357487337665</v>
      </c>
      <c r="AC153" s="0" t="n">
        <f aca="false">E153</f>
        <v>13.1</v>
      </c>
      <c r="AD153" s="0" t="n">
        <f aca="false">F153</f>
        <v>0.0905504169976281</v>
      </c>
      <c r="AE153" s="0" t="n">
        <f aca="false">AE152 + AD153*(AC153-AC152)*$B$19</f>
        <v>0.671497467533061</v>
      </c>
    </row>
    <row r="154" customFormat="false" ht="12.8" hidden="false" customHeight="false" outlineLevel="0" collapsed="false">
      <c r="E154" s="0" t="n">
        <v>13.2</v>
      </c>
      <c r="F154" s="0" t="n">
        <v>0.103572355456904</v>
      </c>
      <c r="H154" s="0" t="n">
        <f aca="false">H153 + F154*(E154-E153)</f>
        <v>1.04393210892234</v>
      </c>
      <c r="AC154" s="0" t="n">
        <f aca="false">E154</f>
        <v>13.2</v>
      </c>
      <c r="AD154" s="0" t="n">
        <f aca="false">F154</f>
        <v>0.103572355456904</v>
      </c>
      <c r="AE154" s="0" t="n">
        <f aca="false">AE153 + AD154*(AC154-AC153)*$B$19</f>
        <v>0.878642178446868</v>
      </c>
    </row>
    <row r="155" customFormat="false" ht="12.8" hidden="false" customHeight="false" outlineLevel="0" collapsed="false">
      <c r="E155" s="0" t="n">
        <v>13.3</v>
      </c>
      <c r="F155" s="0" t="n">
        <v>0.116147897805092</v>
      </c>
      <c r="H155" s="0" t="n">
        <f aca="false">H154 + F155*(E155-E154)</f>
        <v>1.05554689870285</v>
      </c>
      <c r="AC155" s="0" t="n">
        <f aca="false">E155</f>
        <v>13.3</v>
      </c>
      <c r="AD155" s="0" t="n">
        <f aca="false">F155</f>
        <v>0.116147897805092</v>
      </c>
      <c r="AE155" s="0" t="n">
        <f aca="false">AE154 + AD155*(AC155-AC154)*$B$19</f>
        <v>1.11093797405706</v>
      </c>
    </row>
    <row r="156" customFormat="false" ht="12.8" hidden="false" customHeight="false" outlineLevel="0" collapsed="false">
      <c r="E156" s="0" t="n">
        <v>13.4</v>
      </c>
      <c r="F156" s="0" t="n">
        <v>0.128286737289043</v>
      </c>
      <c r="H156" s="0" t="n">
        <f aca="false">H155 + F156*(E156-E155)</f>
        <v>1.06837557243176</v>
      </c>
      <c r="AC156" s="0" t="n">
        <f aca="false">E156</f>
        <v>13.4</v>
      </c>
      <c r="AD156" s="0" t="n">
        <f aca="false">F156</f>
        <v>0.128286737289043</v>
      </c>
      <c r="AE156" s="0" t="n">
        <f aca="false">AE155 + AD156*(AC156-AC155)*$B$19</f>
        <v>1.36751144863514</v>
      </c>
    </row>
    <row r="157" customFormat="false" ht="12.8" hidden="false" customHeight="false" outlineLevel="0" collapsed="false">
      <c r="E157" s="0" t="n">
        <v>13.5</v>
      </c>
      <c r="F157" s="0" t="n">
        <v>0.140003235265491</v>
      </c>
      <c r="H157" s="0" t="n">
        <f aca="false">H156 + F157*(E157-E156)</f>
        <v>1.08237589595831</v>
      </c>
      <c r="AC157" s="0" t="n">
        <f aca="false">E157</f>
        <v>13.5</v>
      </c>
      <c r="AD157" s="0" t="n">
        <f aca="false">F157</f>
        <v>0.140003235265491</v>
      </c>
      <c r="AE157" s="0" t="n">
        <f aca="false">AE156 + AD157*(AC157-AC156)*$B$19</f>
        <v>1.64751791916612</v>
      </c>
    </row>
    <row r="158" customFormat="false" ht="12.8" hidden="false" customHeight="false" outlineLevel="0" collapsed="false">
      <c r="E158" s="0" t="n">
        <v>13.6</v>
      </c>
      <c r="F158" s="0" t="n">
        <v>0.151315514046918</v>
      </c>
      <c r="H158" s="0" t="n">
        <f aca="false">H157 + F158*(E158-E157)</f>
        <v>1.097507447363</v>
      </c>
      <c r="AC158" s="0" t="n">
        <f aca="false">E158</f>
        <v>13.6</v>
      </c>
      <c r="AD158" s="0" t="n">
        <f aca="false">F158</f>
        <v>0.151315514046918</v>
      </c>
      <c r="AE158" s="0" t="n">
        <f aca="false">AE157 + AD158*(AC158-AC157)*$B$19</f>
        <v>1.95014894725996</v>
      </c>
    </row>
    <row r="159" customFormat="false" ht="12.8" hidden="false" customHeight="false" outlineLevel="0" collapsed="false">
      <c r="E159" s="0" t="n">
        <v>13.7</v>
      </c>
      <c r="F159" s="0" t="n">
        <v>0.162244593300819</v>
      </c>
      <c r="H159" s="0" t="n">
        <f aca="false">H158 + F159*(E159-E158)</f>
        <v>1.11373190669308</v>
      </c>
      <c r="AC159" s="0" t="n">
        <f aca="false">E159</f>
        <v>13.7</v>
      </c>
      <c r="AD159" s="0" t="n">
        <f aca="false">F159</f>
        <v>0.162244593300819</v>
      </c>
      <c r="AE159" s="0" t="n">
        <f aca="false">AE158 + AD159*(AC159-AC158)*$B$19</f>
        <v>2.27463813386159</v>
      </c>
    </row>
    <row r="160" customFormat="false" ht="12.8" hidden="false" customHeight="false" outlineLevel="0" collapsed="false">
      <c r="E160" s="0" t="n">
        <v>13.8</v>
      </c>
      <c r="F160" s="0" t="n">
        <v>0.172813596447299</v>
      </c>
      <c r="H160" s="0" t="n">
        <f aca="false">H159 + F160*(E160-E159)</f>
        <v>1.13101326633781</v>
      </c>
      <c r="AC160" s="0" t="n">
        <f aca="false">E160</f>
        <v>13.8</v>
      </c>
      <c r="AD160" s="0" t="n">
        <f aca="false">F160</f>
        <v>0.172813596447299</v>
      </c>
      <c r="AE160" s="0" t="n">
        <f aca="false">AE159 + AD160*(AC160-AC159)*$B$19</f>
        <v>2.6202653267562</v>
      </c>
    </row>
    <row r="161" customFormat="false" ht="12.8" hidden="false" customHeight="false" outlineLevel="0" collapsed="false">
      <c r="E161" s="0" t="n">
        <v>13.9</v>
      </c>
      <c r="F161" s="0" t="n">
        <v>0.183047043839256</v>
      </c>
      <c r="H161" s="0" t="n">
        <f aca="false">H160 + F161*(E161-E160)</f>
        <v>1.14931797072174</v>
      </c>
      <c r="AC161" s="0" t="n">
        <f aca="false">E161</f>
        <v>13.9</v>
      </c>
      <c r="AD161" s="0" t="n">
        <f aca="false">F161</f>
        <v>0.183047043839256</v>
      </c>
      <c r="AE161" s="0" t="n">
        <f aca="false">AE160 + AD161*(AC161-AC160)*$B$19</f>
        <v>2.98635941443471</v>
      </c>
    </row>
    <row r="162" customFormat="false" ht="12.8" hidden="false" customHeight="false" outlineLevel="0" collapsed="false">
      <c r="E162" s="0" t="n">
        <v>14</v>
      </c>
      <c r="F162" s="0" t="n">
        <v>0.192970241161719</v>
      </c>
      <c r="H162" s="0" t="n">
        <f aca="false">H161 + F162*(E162-E161)</f>
        <v>1.16861499483791</v>
      </c>
      <c r="AC162" s="0" t="n">
        <f aca="false">E162</f>
        <v>14</v>
      </c>
      <c r="AD162" s="0" t="n">
        <f aca="false">F162</f>
        <v>0.192970241161719</v>
      </c>
      <c r="AE162" s="0" t="n">
        <f aca="false">AE161 + AD162*(AC162-AC161)*$B$19</f>
        <v>3.37229989675814</v>
      </c>
    </row>
    <row r="163" customFormat="false" ht="12.8" hidden="false" customHeight="false" outlineLevel="0" collapsed="false">
      <c r="E163" s="0" t="n">
        <v>14.1</v>
      </c>
      <c r="F163" s="0" t="n">
        <v>0.202608764767264</v>
      </c>
      <c r="H163" s="0" t="n">
        <f aca="false">H162 + F163*(E163-E162)</f>
        <v>1.18887587131463</v>
      </c>
      <c r="AC163" s="0" t="n">
        <f aca="false">E163</f>
        <v>14.1</v>
      </c>
      <c r="AD163" s="0" t="n">
        <f aca="false">F163</f>
        <v>0.202608764767264</v>
      </c>
      <c r="AE163" s="0" t="n">
        <f aca="false">AE162 + AD163*(AC163-AC162)*$B$19</f>
        <v>3.77751742629267</v>
      </c>
    </row>
    <row r="164" customFormat="false" ht="12.8" hidden="false" customHeight="false" outlineLevel="0" collapsed="false">
      <c r="E164" s="0" t="n">
        <v>14.2</v>
      </c>
      <c r="F164" s="0" t="n">
        <v>0.211988040632937</v>
      </c>
      <c r="H164" s="0" t="n">
        <f aca="false">H163 + F164*(E164-E163)</f>
        <v>1.21007467537793</v>
      </c>
      <c r="AC164" s="0" t="n">
        <f aca="false">E164</f>
        <v>14.2</v>
      </c>
      <c r="AD164" s="0" t="n">
        <f aca="false">F164</f>
        <v>0.211988040632937</v>
      </c>
      <c r="AE164" s="0" t="n">
        <f aca="false">AE163 + AD164*(AC164-AC163)*$B$19</f>
        <v>4.20149350755854</v>
      </c>
    </row>
    <row r="165" customFormat="false" ht="12.8" hidden="false" customHeight="false" outlineLevel="0" collapsed="false">
      <c r="E165" s="0" t="n">
        <v>14.3</v>
      </c>
      <c r="F165" s="0" t="n">
        <v>0.221133010163957</v>
      </c>
      <c r="H165" s="0" t="n">
        <f aca="false">H164 + F165*(E165-E164)</f>
        <v>1.23218797639432</v>
      </c>
      <c r="AC165" s="0" t="n">
        <f aca="false">E165</f>
        <v>14.3</v>
      </c>
      <c r="AD165" s="0" t="n">
        <f aca="false">F165</f>
        <v>0.221133010163957</v>
      </c>
      <c r="AE165" s="0" t="n">
        <f aca="false">AE164 + AD165*(AC165-AC164)*$B$19</f>
        <v>4.64375952788646</v>
      </c>
    </row>
    <row r="166" customFormat="false" ht="12.8" hidden="false" customHeight="false" outlineLevel="0" collapsed="false">
      <c r="E166" s="0" t="n">
        <v>14.4</v>
      </c>
      <c r="F166" s="0" t="n">
        <v>0.230067873960107</v>
      </c>
      <c r="H166" s="0" t="n">
        <f aca="false">H165 + F166*(E166-E165)</f>
        <v>1.25519476379033</v>
      </c>
      <c r="AC166" s="0" t="n">
        <f aca="false">E166</f>
        <v>14.4</v>
      </c>
      <c r="AD166" s="0" t="n">
        <f aca="false">F166</f>
        <v>0.230067873960107</v>
      </c>
      <c r="AE166" s="0" t="n">
        <f aca="false">AE165 + AD166*(AC166-AC165)*$B$19</f>
        <v>5.10389527580668</v>
      </c>
    </row>
    <row r="167" customFormat="false" ht="12.8" hidden="false" customHeight="false" outlineLevel="0" collapsed="false">
      <c r="E167" s="0" t="n">
        <v>14.5</v>
      </c>
      <c r="F167" s="0" t="n">
        <v>0.238815903637082</v>
      </c>
      <c r="H167" s="0" t="n">
        <f aca="false">H166 + F167*(E167-E166)</f>
        <v>1.27907635415404</v>
      </c>
      <c r="AC167" s="0" t="n">
        <f aca="false">E167</f>
        <v>14.5</v>
      </c>
      <c r="AD167" s="0" t="n">
        <f aca="false">F167</f>
        <v>0.238815903637082</v>
      </c>
      <c r="AE167" s="0" t="n">
        <f aca="false">AE166 + AD167*(AC167-AC166)*$B$19</f>
        <v>5.58152708308084</v>
      </c>
    </row>
    <row r="168" customFormat="false" ht="12.8" hidden="false" customHeight="false" outlineLevel="0" collapsed="false">
      <c r="E168" s="0" t="n">
        <v>14.6</v>
      </c>
      <c r="F168" s="0" t="n">
        <v>0.247399311589987</v>
      </c>
      <c r="H168" s="0" t="n">
        <f aca="false">H167 + F168*(E168-E167)</f>
        <v>1.30381628531304</v>
      </c>
      <c r="AC168" s="0" t="n">
        <f aca="false">E168</f>
        <v>14.6</v>
      </c>
      <c r="AD168" s="0" t="n">
        <f aca="false">F168</f>
        <v>0.247399311589987</v>
      </c>
      <c r="AE168" s="0" t="n">
        <f aca="false">AE167 + AD168*(AC168-AC167)*$B$19</f>
        <v>6.07632570626081</v>
      </c>
    </row>
    <row r="169" customFormat="false" ht="12.8" hidden="false" customHeight="false" outlineLevel="0" collapsed="false">
      <c r="E169" s="0" t="n">
        <v>14.7</v>
      </c>
      <c r="F169" s="0" t="n">
        <v>0.255839168956958</v>
      </c>
      <c r="H169" s="0" t="n">
        <f aca="false">H168 + F169*(E169-E168)</f>
        <v>1.32940020220874</v>
      </c>
      <c r="AC169" s="0" t="n">
        <f aca="false">E169</f>
        <v>14.7</v>
      </c>
      <c r="AD169" s="0" t="n">
        <f aca="false">F169</f>
        <v>0.255839168956958</v>
      </c>
      <c r="AE169" s="0" t="n">
        <f aca="false">AE168 + AD169*(AC169-AC168)*$B$19</f>
        <v>6.58800404417472</v>
      </c>
    </row>
    <row r="170" customFormat="false" ht="12.8" hidden="false" customHeight="false" outlineLevel="0" collapsed="false">
      <c r="E170" s="0" t="n">
        <v>14.8</v>
      </c>
      <c r="F170" s="0" t="n">
        <v>0.264155362782933</v>
      </c>
      <c r="H170" s="0" t="n">
        <f aca="false">H169 + F170*(E170-E169)</f>
        <v>1.35581573848703</v>
      </c>
      <c r="AC170" s="0" t="n">
        <f aca="false">E170</f>
        <v>14.8</v>
      </c>
      <c r="AD170" s="0" t="n">
        <f aca="false">F170</f>
        <v>0.264155362782933</v>
      </c>
      <c r="AE170" s="0" t="n">
        <f aca="false">AE169 + AD170*(AC170-AC169)*$B$19</f>
        <v>7.1163147697406</v>
      </c>
    </row>
    <row r="171" customFormat="false" ht="12.8" hidden="false" customHeight="false" outlineLevel="0" collapsed="false">
      <c r="E171" s="0" t="n">
        <v>14.9</v>
      </c>
      <c r="F171" s="0" t="n">
        <v>0.272366584334991</v>
      </c>
      <c r="H171" s="0" t="n">
        <f aca="false">H170 + F171*(E171-E170)</f>
        <v>1.38305239692053</v>
      </c>
      <c r="AC171" s="0" t="n">
        <f aca="false">E171</f>
        <v>14.9</v>
      </c>
      <c r="AD171" s="0" t="n">
        <f aca="false">F171</f>
        <v>0.272366584334991</v>
      </c>
      <c r="AE171" s="0" t="n">
        <f aca="false">AE170 + AD171*(AC171-AC170)*$B$19</f>
        <v>7.66104793841058</v>
      </c>
    </row>
    <row r="172" customFormat="false" ht="12.8" hidden="false" customHeight="false" outlineLevel="0" collapsed="false">
      <c r="E172" s="0" t="n">
        <v>15</v>
      </c>
      <c r="F172" s="0" t="n">
        <v>0.280490341560096</v>
      </c>
      <c r="H172" s="0" t="n">
        <f aca="false">H171 + F172*(E172-E171)</f>
        <v>1.41110143107654</v>
      </c>
      <c r="AC172" s="0" t="n">
        <f aca="false">E172</f>
        <v>15</v>
      </c>
      <c r="AD172" s="0" t="n">
        <f aca="false">F172</f>
        <v>0.280490341560096</v>
      </c>
      <c r="AE172" s="0" t="n">
        <f aca="false">AE171 + AD172*(AC172-AC171)*$B$19</f>
        <v>8.22202862153077</v>
      </c>
    </row>
    <row r="173" customFormat="false" ht="12.8" hidden="false" customHeight="false" outlineLevel="0" collapsed="false">
      <c r="E173" s="0" t="n">
        <v>15.1</v>
      </c>
      <c r="F173" s="0" t="n">
        <v>0.288542989718058</v>
      </c>
      <c r="H173" s="0" t="n">
        <f aca="false">H172 + F173*(E173-E172)</f>
        <v>1.43995573004834</v>
      </c>
      <c r="AC173" s="0" t="n">
        <f aca="false">E173</f>
        <v>15.1</v>
      </c>
      <c r="AD173" s="0" t="n">
        <f aca="false">F173</f>
        <v>0.288542989718058</v>
      </c>
      <c r="AE173" s="0" t="n">
        <f aca="false">AE172 + AD173*(AC173-AC172)*$B$19</f>
        <v>8.79911460096688</v>
      </c>
    </row>
    <row r="174" customFormat="false" ht="12.8" hidden="false" customHeight="false" outlineLevel="0" collapsed="false">
      <c r="E174" s="0" t="n">
        <v>15.2</v>
      </c>
      <c r="F174" s="0" t="n">
        <v>0.296539775210929</v>
      </c>
      <c r="H174" s="0" t="n">
        <f aca="false">H173 + F174*(E174-E173)</f>
        <v>1.46960970756944</v>
      </c>
      <c r="AC174" s="0" t="n">
        <f aca="false">E174</f>
        <v>15.2</v>
      </c>
      <c r="AD174" s="0" t="n">
        <f aca="false">F174</f>
        <v>0.296539775210929</v>
      </c>
      <c r="AE174" s="0" t="n">
        <f aca="false">AE173 + AD174*(AC174-AC173)*$B$19</f>
        <v>9.39219415138874</v>
      </c>
    </row>
    <row r="175" customFormat="false" ht="12.8" hidden="false" customHeight="false" outlineLevel="0" collapsed="false">
      <c r="E175" s="0" t="n">
        <v>15.3</v>
      </c>
      <c r="F175" s="0" t="n">
        <v>0.304494888531462</v>
      </c>
      <c r="H175" s="0" t="n">
        <f aca="false">H174 + F175*(E175-E174)</f>
        <v>1.50005919642258</v>
      </c>
      <c r="AC175" s="0" t="n">
        <f aca="false">E175</f>
        <v>15.3</v>
      </c>
      <c r="AD175" s="0" t="n">
        <f aca="false">F175</f>
        <v>0.304494888531462</v>
      </c>
      <c r="AE175" s="0" t="n">
        <f aca="false">AE174 + AD175*(AC175-AC174)*$B$19</f>
        <v>10.0011839284517</v>
      </c>
    </row>
    <row r="176" customFormat="false" ht="12.8" hidden="false" customHeight="false" outlineLevel="0" collapsed="false">
      <c r="E176" s="0" t="n">
        <v>15.4</v>
      </c>
      <c r="F176" s="0" t="n">
        <v>0.312421523051024</v>
      </c>
      <c r="H176" s="0" t="n">
        <f aca="false">H175 + F176*(E176-E175)</f>
        <v>1.53130134872769</v>
      </c>
      <c r="AC176" s="0" t="n">
        <f aca="false">E176</f>
        <v>15.4</v>
      </c>
      <c r="AD176" s="0" t="n">
        <f aca="false">F176</f>
        <v>0.312421523051024</v>
      </c>
      <c r="AE176" s="0" t="n">
        <f aca="false">AE175 + AD176*(AC176-AC175)*$B$19</f>
        <v>10.6260269745537</v>
      </c>
    </row>
    <row r="177" customFormat="false" ht="12.8" hidden="false" customHeight="false" outlineLevel="0" collapsed="false">
      <c r="E177" s="0" t="n">
        <v>15.5</v>
      </c>
      <c r="F177" s="0" t="n">
        <v>0.320331937056701</v>
      </c>
      <c r="H177" s="0" t="n">
        <f aca="false">H176 + F177*(E177-E176)</f>
        <v>1.56333454243336</v>
      </c>
      <c r="AC177" s="0" t="n">
        <f aca="false">E177</f>
        <v>15.5</v>
      </c>
      <c r="AD177" s="0" t="n">
        <f aca="false">F177</f>
        <v>0.320331937056701</v>
      </c>
      <c r="AE177" s="0" t="n">
        <f aca="false">AE176 + AD177*(AC177-AC176)*$B$19</f>
        <v>11.2666908486671</v>
      </c>
    </row>
    <row r="178" customFormat="false" ht="12.8" hidden="false" customHeight="false" outlineLevel="0" collapsed="false">
      <c r="E178" s="0" t="n">
        <v>15.6</v>
      </c>
      <c r="F178" s="0" t="n">
        <v>0.328237517031084</v>
      </c>
      <c r="H178" s="0" t="n">
        <f aca="false">H177 + F178*(E178-E177)</f>
        <v>1.59615829413646</v>
      </c>
      <c r="AC178" s="0" t="n">
        <f aca="false">E178</f>
        <v>15.6</v>
      </c>
      <c r="AD178" s="0" t="n">
        <f aca="false">F178</f>
        <v>0.328237517031084</v>
      </c>
      <c r="AE178" s="0" t="n">
        <f aca="false">AE177 + AD178*(AC178-AC177)*$B$19</f>
        <v>11.9231658827293</v>
      </c>
    </row>
    <row r="179" customFormat="false" ht="12.8" hidden="false" customHeight="false" outlineLevel="0" collapsed="false">
      <c r="E179" s="0" t="n">
        <v>15.7</v>
      </c>
      <c r="F179" s="0" t="n">
        <v>0.336148840654023</v>
      </c>
      <c r="H179" s="0" t="n">
        <f aca="false">H178 + F179*(E179-E178)</f>
        <v>1.62977317820187</v>
      </c>
      <c r="AC179" s="0" t="n">
        <f aca="false">E179</f>
        <v>15.7</v>
      </c>
      <c r="AD179" s="0" t="n">
        <f aca="false">F179</f>
        <v>0.336148840654023</v>
      </c>
      <c r="AE179" s="0" t="n">
        <f aca="false">AE178 + AD179*(AC179-AC178)*$B$19</f>
        <v>12.5954635640373</v>
      </c>
    </row>
    <row r="180" customFormat="false" ht="12.8" hidden="false" customHeight="false" outlineLevel="0" collapsed="false">
      <c r="E180" s="0" t="n">
        <v>15.8</v>
      </c>
      <c r="F180" s="0" t="n">
        <v>0.344075738403673</v>
      </c>
      <c r="H180" s="0" t="n">
        <f aca="false">H179 + F180*(E180-E179)</f>
        <v>1.66418075204223</v>
      </c>
      <c r="AC180" s="0" t="n">
        <f aca="false">E180</f>
        <v>15.8</v>
      </c>
      <c r="AD180" s="0" t="n">
        <f aca="false">F180</f>
        <v>0.344075738403673</v>
      </c>
      <c r="AE180" s="0" t="n">
        <f aca="false">AE179 + AD180*(AC180-AC179)*$B$19</f>
        <v>13.2836150408447</v>
      </c>
    </row>
    <row r="181" customFormat="false" ht="12.8" hidden="false" customHeight="false" outlineLevel="0" collapsed="false">
      <c r="E181" s="0" t="n">
        <v>15.9</v>
      </c>
      <c r="F181" s="0" t="n">
        <v>0.352027352955468</v>
      </c>
      <c r="H181" s="0" t="n">
        <f aca="false">H180 + F181*(E181-E180)</f>
        <v>1.69938348733778</v>
      </c>
      <c r="AC181" s="0" t="n">
        <f aca="false">E181</f>
        <v>15.9</v>
      </c>
      <c r="AD181" s="0" t="n">
        <f aca="false">F181</f>
        <v>0.352027352955468</v>
      </c>
      <c r="AE181" s="0" t="n">
        <f aca="false">AE180 + AD181*(AC181-AC180)*$B$19</f>
        <v>13.9876697467556</v>
      </c>
    </row>
    <row r="182" customFormat="false" ht="12.8" hidden="false" customHeight="false" outlineLevel="0" collapsed="false">
      <c r="E182" s="0" t="n">
        <v>16</v>
      </c>
      <c r="F182" s="0" t="n">
        <v>0.360012195833399</v>
      </c>
      <c r="H182" s="0" t="n">
        <f aca="false">H181 + F182*(E182-E181)</f>
        <v>1.73538470692112</v>
      </c>
      <c r="AC182" s="0" t="n">
        <f aca="false">E182</f>
        <v>16</v>
      </c>
      <c r="AD182" s="0" t="n">
        <f aca="false">F182</f>
        <v>0.360012195833399</v>
      </c>
      <c r="AE182" s="0" t="n">
        <f aca="false">AE181 + AD182*(AC182-AC181)*$B$19</f>
        <v>14.7076941384224</v>
      </c>
    </row>
    <row r="183" customFormat="false" ht="12.8" hidden="false" customHeight="false" outlineLevel="0" collapsed="false">
      <c r="E183" s="0" t="n">
        <v>16.1</v>
      </c>
      <c r="F183" s="0" t="n">
        <v>0.368038200968575</v>
      </c>
      <c r="H183" s="0" t="n">
        <f aca="false">H182 + F183*(E183-E182)</f>
        <v>1.77218852701798</v>
      </c>
      <c r="AC183" s="0" t="n">
        <f aca="false">E183</f>
        <v>16.1</v>
      </c>
      <c r="AD183" s="0" t="n">
        <f aca="false">F183</f>
        <v>0.368038200968575</v>
      </c>
      <c r="AE183" s="0" t="n">
        <f aca="false">AE182 + AD183*(AC183-AC182)*$B$19</f>
        <v>15.4437705403596</v>
      </c>
    </row>
    <row r="184" customFormat="false" ht="12.8" hidden="false" customHeight="false" outlineLevel="0" collapsed="false">
      <c r="E184" s="0" t="n">
        <v>16.2</v>
      </c>
      <c r="F184" s="0" t="n">
        <v>0.376112774974993</v>
      </c>
      <c r="H184" s="0" t="n">
        <f aca="false">H183 + F184*(E184-E183)</f>
        <v>1.80979980451548</v>
      </c>
      <c r="AC184" s="0" t="n">
        <f aca="false">E184</f>
        <v>16.2</v>
      </c>
      <c r="AD184" s="0" t="n">
        <f aca="false">F184</f>
        <v>0.376112774974993</v>
      </c>
      <c r="AE184" s="0" t="n">
        <f aca="false">AE183 + AD184*(AC184-AC183)*$B$19</f>
        <v>16.1959960903095</v>
      </c>
    </row>
    <row r="185" customFormat="false" ht="12.8" hidden="false" customHeight="false" outlineLevel="0" collapsed="false">
      <c r="E185" s="0" t="n">
        <v>16.3</v>
      </c>
      <c r="F185" s="0" t="n">
        <v>0.384242844070073</v>
      </c>
      <c r="H185" s="0" t="n">
        <f aca="false">H184 + F185*(E185-E184)</f>
        <v>1.84822408892249</v>
      </c>
      <c r="AC185" s="0" t="n">
        <f aca="false">E185</f>
        <v>16.3</v>
      </c>
      <c r="AD185" s="0" t="n">
        <f aca="false">F185</f>
        <v>0.384242844070073</v>
      </c>
      <c r="AE185" s="0" t="n">
        <f aca="false">AE184 + AD185*(AC185-AC184)*$B$19</f>
        <v>16.9644817784497</v>
      </c>
    </row>
    <row r="186" customFormat="false" ht="12.8" hidden="false" customHeight="false" outlineLevel="0" collapsed="false">
      <c r="E186" s="0" t="n">
        <v>16.4</v>
      </c>
      <c r="F186" s="0" t="n">
        <v>0.392434897654996</v>
      </c>
      <c r="H186" s="0" t="n">
        <f aca="false">H185 + F186*(E186-E185)</f>
        <v>1.88746757868798</v>
      </c>
      <c r="AC186" s="0" t="n">
        <f aca="false">E186</f>
        <v>16.4</v>
      </c>
      <c r="AD186" s="0" t="n">
        <f aca="false">F186</f>
        <v>0.392434897654996</v>
      </c>
      <c r="AE186" s="0" t="n">
        <f aca="false">AE185 + AD186*(AC186-AC185)*$B$19</f>
        <v>17.7493515737597</v>
      </c>
    </row>
    <row r="187" customFormat="false" ht="12.8" hidden="false" customHeight="false" outlineLevel="0" collapsed="false">
      <c r="E187" s="0" t="n">
        <v>16.5</v>
      </c>
      <c r="F187" s="0" t="n">
        <v>0.400695028633334</v>
      </c>
      <c r="H187" s="0" t="n">
        <f aca="false">H186 + F187*(E187-E186)</f>
        <v>1.92753708155132</v>
      </c>
      <c r="AC187" s="0" t="n">
        <f aca="false">E187</f>
        <v>16.5</v>
      </c>
      <c r="AD187" s="0" t="n">
        <f aca="false">F187</f>
        <v>0.400695028633334</v>
      </c>
      <c r="AE187" s="0" t="n">
        <f aca="false">AE186 + AD187*(AC187-AC186)*$B$19</f>
        <v>18.5507416310264</v>
      </c>
    </row>
    <row r="188" customFormat="false" ht="12.8" hidden="false" customHeight="false" outlineLevel="0" collapsed="false">
      <c r="E188" s="0" t="n">
        <v>16.6</v>
      </c>
      <c r="F188" s="0" t="n">
        <v>0.409028970590941</v>
      </c>
      <c r="H188" s="0" t="n">
        <f aca="false">H187 + F188*(E188-E187)</f>
        <v>1.96843997861041</v>
      </c>
      <c r="AC188" s="0" t="n">
        <f aca="false">E188</f>
        <v>16.6</v>
      </c>
      <c r="AD188" s="0" t="n">
        <f aca="false">F188</f>
        <v>0.409028970590941</v>
      </c>
      <c r="AE188" s="0" t="n">
        <f aca="false">AE187 + AD188*(AC188-AC187)*$B$19</f>
        <v>19.3687995722082</v>
      </c>
    </row>
    <row r="189" customFormat="false" ht="12.8" hidden="false" customHeight="false" outlineLevel="0" collapsed="false">
      <c r="E189" s="0" t="n">
        <v>16.7</v>
      </c>
      <c r="F189" s="0" t="n">
        <v>0.417442131989715</v>
      </c>
      <c r="H189" s="0" t="n">
        <f aca="false">H188 + F189*(E189-E188)</f>
        <v>2.01018419180938</v>
      </c>
      <c r="AC189" s="0" t="n">
        <f aca="false">E189</f>
        <v>16.7</v>
      </c>
      <c r="AD189" s="0" t="n">
        <f aca="false">F189</f>
        <v>0.417442131989715</v>
      </c>
      <c r="AE189" s="0" t="n">
        <f aca="false">AE188 + AD189*(AC189-AC188)*$B$19</f>
        <v>20.2036838361877</v>
      </c>
    </row>
    <row r="190" customFormat="false" ht="12.8" hidden="false" customHeight="false" outlineLevel="0" collapsed="false">
      <c r="E190" s="0" t="n">
        <v>16.8</v>
      </c>
      <c r="F190" s="0" t="n">
        <v>0.425939627546123</v>
      </c>
      <c r="H190" s="0" t="n">
        <f aca="false">H189 + F190*(E190-E189)</f>
        <v>2.052778154564</v>
      </c>
      <c r="AC190" s="0" t="n">
        <f aca="false">E190</f>
        <v>16.8</v>
      </c>
      <c r="AD190" s="0" t="n">
        <f aca="false">F190</f>
        <v>0.425939627546123</v>
      </c>
      <c r="AE190" s="0" t="n">
        <f aca="false">AE189 + AD190*(AC190-AC189)*$B$19</f>
        <v>21.0555630912799</v>
      </c>
    </row>
    <row r="191" customFormat="false" ht="12.8" hidden="false" customHeight="false" outlineLevel="0" collapsed="false">
      <c r="E191" s="0" t="n">
        <v>16.9</v>
      </c>
      <c r="F191" s="0" t="n">
        <v>0.434526306974995</v>
      </c>
      <c r="H191" s="0" t="n">
        <f aca="false">H190 + F191*(E191-E190)</f>
        <v>2.09623078526149</v>
      </c>
      <c r="AC191" s="0" t="n">
        <f aca="false">E191</f>
        <v>16.9</v>
      </c>
      <c r="AD191" s="0" t="n">
        <f aca="false">F191</f>
        <v>0.434526306974995</v>
      </c>
      <c r="AE191" s="0" t="n">
        <f aca="false">AE190 + AD191*(AC191-AC190)*$B$19</f>
        <v>21.9246157052299</v>
      </c>
    </row>
    <row r="192" customFormat="false" ht="12.8" hidden="false" customHeight="false" outlineLevel="0" collapsed="false">
      <c r="E192" s="0" t="n">
        <v>17</v>
      </c>
      <c r="F192" s="0" t="n">
        <v>0.443206781282229</v>
      </c>
      <c r="H192" s="0" t="n">
        <f aca="false">H191 + F192*(E192-E191)</f>
        <v>2.14055146338972</v>
      </c>
      <c r="AC192" s="0" t="n">
        <f aca="false">E192</f>
        <v>17</v>
      </c>
      <c r="AD192" s="0" t="n">
        <f aca="false">F192</f>
        <v>0.443206781282229</v>
      </c>
      <c r="AE192" s="0" t="n">
        <f aca="false">AE191 + AD192*(AC192-AC191)*$B$19</f>
        <v>22.8110292677944</v>
      </c>
    </row>
    <row r="193" customFormat="false" ht="12.8" hidden="false" customHeight="false" outlineLevel="0" collapsed="false">
      <c r="E193" s="0" t="n">
        <v>17.1</v>
      </c>
      <c r="F193" s="0" t="n">
        <v>0.45198544678847</v>
      </c>
      <c r="H193" s="0" t="n">
        <f aca="false">H192 + F193*(E193-E192)</f>
        <v>2.18575000806857</v>
      </c>
      <c r="AC193" s="0" t="n">
        <f aca="false">E193</f>
        <v>17.1</v>
      </c>
      <c r="AD193" s="0" t="n">
        <f aca="false">F193</f>
        <v>0.45198544678847</v>
      </c>
      <c r="AE193" s="0" t="n">
        <f aca="false">AE192 + AD193*(AC193-AC192)*$B$19</f>
        <v>23.7150001613713</v>
      </c>
    </row>
    <row r="194" customFormat="false" ht="12.8" hidden="false" customHeight="false" outlineLevel="0" collapsed="false">
      <c r="E194" s="0" t="n">
        <v>17.2</v>
      </c>
      <c r="F194" s="0" t="n">
        <v>0.460866507060861</v>
      </c>
      <c r="H194" s="0" t="n">
        <f aca="false">H193 + F194*(E194-E193)</f>
        <v>2.23183665877465</v>
      </c>
      <c r="AC194" s="0" t="n">
        <f aca="false">E194</f>
        <v>17.2</v>
      </c>
      <c r="AD194" s="0" t="n">
        <f aca="false">F194</f>
        <v>0.460866507060861</v>
      </c>
      <c r="AE194" s="0" t="n">
        <f aca="false">AE193 + AD194*(AC194-AC193)*$B$19</f>
        <v>24.636733175493</v>
      </c>
    </row>
    <row r="195" customFormat="false" ht="12.8" hidden="false" customHeight="false" outlineLevel="0" collapsed="false">
      <c r="E195" s="0" t="n">
        <v>17.3</v>
      </c>
      <c r="F195" s="0" t="n">
        <v>0.469853992922715</v>
      </c>
      <c r="H195" s="0" t="n">
        <f aca="false">H194 + F195*(E195-E194)</f>
        <v>2.27882205806692</v>
      </c>
      <c r="AC195" s="0" t="n">
        <f aca="false">E195</f>
        <v>17.3</v>
      </c>
      <c r="AD195" s="0" t="n">
        <f aca="false">F195</f>
        <v>0.469853992922715</v>
      </c>
      <c r="AE195" s="0" t="n">
        <f aca="false">AE194 + AD195*(AC195-AC194)*$B$19</f>
        <v>25.5764411613385</v>
      </c>
    </row>
    <row r="196" customFormat="false" ht="12.8" hidden="false" customHeight="false" outlineLevel="0" collapsed="false">
      <c r="E196" s="0" t="n">
        <v>17.4</v>
      </c>
      <c r="F196" s="0" t="n">
        <v>0.47895178070213</v>
      </c>
      <c r="H196" s="0" t="n">
        <f aca="false">H195 + F196*(E196-E195)</f>
        <v>2.32671723613713</v>
      </c>
      <c r="AC196" s="0" t="n">
        <f aca="false">E196</f>
        <v>17.4</v>
      </c>
      <c r="AD196" s="0" t="n">
        <f aca="false">F196</f>
        <v>0.47895178070213</v>
      </c>
      <c r="AE196" s="0" t="n">
        <f aca="false">AE195 + AD196*(AC196-AC195)*$B$19</f>
        <v>26.5343447227427</v>
      </c>
    </row>
    <row r="197" customFormat="false" ht="12.8" hidden="false" customHeight="false" outlineLevel="0" collapsed="false">
      <c r="E197" s="0" t="n">
        <v>17.5</v>
      </c>
      <c r="F197" s="0" t="n">
        <v>0.488163608870964</v>
      </c>
      <c r="H197" s="0" t="n">
        <f aca="false">H196 + F197*(E197-E196)</f>
        <v>2.37553359702423</v>
      </c>
      <c r="AC197" s="0" t="n">
        <f aca="false">E197</f>
        <v>17.5</v>
      </c>
      <c r="AD197" s="0" t="n">
        <f aca="false">F197</f>
        <v>0.488163608870964</v>
      </c>
      <c r="AE197" s="0" t="n">
        <f aca="false">AE196 + AD197*(AC197-AC196)*$B$19</f>
        <v>27.5106719404846</v>
      </c>
    </row>
    <row r="198" customFormat="false" ht="12.8" hidden="false" customHeight="false" outlineLevel="0" collapsed="false">
      <c r="E198" s="0" t="n">
        <v>17.6</v>
      </c>
      <c r="F198" s="0" t="n">
        <v>0.49749309321543</v>
      </c>
      <c r="H198" s="0" t="n">
        <f aca="false">H197 + F198*(E198-E197)</f>
        <v>2.42528290634578</v>
      </c>
      <c r="AC198" s="0" t="n">
        <f aca="false">E198</f>
        <v>17.6</v>
      </c>
      <c r="AD198" s="0" t="n">
        <f aca="false">F198</f>
        <v>0.49749309321543</v>
      </c>
      <c r="AE198" s="0" t="n">
        <f aca="false">AE197 + AD198*(AC198-AC197)*$B$19</f>
        <v>28.5056581269155</v>
      </c>
    </row>
    <row r="199" customFormat="false" ht="12.8" hidden="false" customHeight="false" outlineLevel="0" collapsed="false">
      <c r="E199" s="0" t="n">
        <v>17.7</v>
      </c>
      <c r="F199" s="0" t="n">
        <v>0.506943740669447</v>
      </c>
      <c r="H199" s="0" t="n">
        <f aca="false">H198 + F199*(E199-E198)</f>
        <v>2.47597728041272</v>
      </c>
      <c r="AC199" s="0" t="n">
        <f aca="false">E199</f>
        <v>17.7</v>
      </c>
      <c r="AD199" s="0" t="n">
        <f aca="false">F199</f>
        <v>0.506943740669447</v>
      </c>
      <c r="AE199" s="0" t="n">
        <f aca="false">AE198 + AD199*(AC199-AC198)*$B$19</f>
        <v>29.5195456082544</v>
      </c>
    </row>
    <row r="200" customFormat="false" ht="12.8" hidden="false" customHeight="false" outlineLevel="0" collapsed="false">
      <c r="E200" s="0" t="n">
        <v>17.8</v>
      </c>
      <c r="F200" s="0" t="n">
        <v>0.516518961931795</v>
      </c>
      <c r="H200" s="0" t="n">
        <f aca="false">H199 + F200*(E200-E199)</f>
        <v>2.5276291766059</v>
      </c>
      <c r="AC200" s="0" t="n">
        <f aca="false">E200</f>
        <v>17.8</v>
      </c>
      <c r="AD200" s="0" t="n">
        <f aca="false">F200</f>
        <v>0.516518961931795</v>
      </c>
      <c r="AE200" s="0" t="n">
        <f aca="false">AE199 + AD200*(AC200-AC199)*$B$19</f>
        <v>30.552583532118</v>
      </c>
    </row>
    <row r="201" customFormat="false" ht="12.8" hidden="false" customHeight="false" outlineLevel="0" collapsed="false">
      <c r="E201" s="0" t="n">
        <v>17.9</v>
      </c>
      <c r="F201" s="0" t="n">
        <v>0.526222082978488</v>
      </c>
      <c r="H201" s="0" t="n">
        <f aca="false">H200 + F201*(E201-E200)</f>
        <v>2.58025138490375</v>
      </c>
      <c r="AC201" s="0" t="n">
        <f aca="false">E201</f>
        <v>17.9</v>
      </c>
      <c r="AD201" s="0" t="n">
        <f aca="false">F201</f>
        <v>0.526222082978488</v>
      </c>
      <c r="AE201" s="0" t="n">
        <f aca="false">AE200 + AD201*(AC201-AC200)*$B$19</f>
        <v>31.6050276980749</v>
      </c>
    </row>
    <row r="202" customFormat="false" ht="12.8" hidden="false" customHeight="false" outlineLevel="0" collapsed="false">
      <c r="E202" s="0" t="n">
        <v>18</v>
      </c>
      <c r="F202" s="0" t="n">
        <v>0.53605635557247</v>
      </c>
      <c r="H202" s="0" t="n">
        <f aca="false">H201 + F202*(E202-E201)</f>
        <v>2.633857020461</v>
      </c>
      <c r="AC202" s="0" t="n">
        <f aca="false">E202</f>
        <v>18</v>
      </c>
      <c r="AD202" s="0" t="n">
        <f aca="false">F202</f>
        <v>0.53605635557247</v>
      </c>
      <c r="AE202" s="0" t="n">
        <f aca="false">AE201 + AD202*(AC202-AC201)*$B$19</f>
        <v>32.6771404092199</v>
      </c>
    </row>
    <row r="203" customFormat="false" ht="12.8" hidden="false" customHeight="false" outlineLevel="0" collapsed="false">
      <c r="E203" s="0" t="n">
        <v>18.1</v>
      </c>
      <c r="F203" s="0" t="n">
        <v>0.546024966864044</v>
      </c>
      <c r="H203" s="0" t="n">
        <f aca="false">H202 + F203*(E203-E202)</f>
        <v>2.6884595171474</v>
      </c>
      <c r="AC203" s="0" t="n">
        <f aca="false">E203</f>
        <v>18.1</v>
      </c>
      <c r="AD203" s="0" t="n">
        <f aca="false">F203</f>
        <v>0.546024966864044</v>
      </c>
      <c r="AE203" s="0" t="n">
        <f aca="false">AE202 + AD203*(AC203-AC202)*$B$19</f>
        <v>33.769190342948</v>
      </c>
    </row>
    <row r="204" customFormat="false" ht="12.8" hidden="false" customHeight="false" outlineLevel="0" collapsed="false">
      <c r="E204" s="0" t="n">
        <v>18.2</v>
      </c>
      <c r="F204" s="0" t="n">
        <v>0.556131048167232</v>
      </c>
      <c r="H204" s="0" t="n">
        <f aca="false">H203 + F204*(E204-E203)</f>
        <v>2.74407262196412</v>
      </c>
      <c r="AC204" s="0" t="n">
        <f aca="false">E204</f>
        <v>18.2</v>
      </c>
      <c r="AD204" s="0" t="n">
        <f aca="false">F204</f>
        <v>0.556131048167232</v>
      </c>
      <c r="AE204" s="0" t="n">
        <f aca="false">AE203 + AD204*(AC204-AC203)*$B$19</f>
        <v>34.8814524392824</v>
      </c>
    </row>
    <row r="205" customFormat="false" ht="12.8" hidden="false" customHeight="false" outlineLevel="0" collapsed="false">
      <c r="E205" s="0" t="n">
        <v>18.3</v>
      </c>
      <c r="F205" s="0" t="n">
        <v>0.566377682989668</v>
      </c>
      <c r="H205" s="0" t="n">
        <f aca="false">H204 + F205*(E205-E204)</f>
        <v>2.80071039026309</v>
      </c>
      <c r="AC205" s="0" t="n">
        <f aca="false">E205</f>
        <v>18.3</v>
      </c>
      <c r="AD205" s="0" t="n">
        <f aca="false">F205</f>
        <v>0.566377682989668</v>
      </c>
      <c r="AE205" s="0" t="n">
        <f aca="false">AE204 + AD205*(AC205-AC204)*$B$19</f>
        <v>36.0142078052618</v>
      </c>
    </row>
    <row r="206" customFormat="false" ht="12.8" hidden="false" customHeight="false" outlineLevel="0" collapsed="false">
      <c r="E206" s="0" t="n">
        <v>18.4</v>
      </c>
      <c r="F206" s="0" t="n">
        <v>0.576767914386587</v>
      </c>
      <c r="H206" s="0" t="n">
        <f aca="false">H205 + F206*(E206-E205)</f>
        <v>2.85838718170175</v>
      </c>
      <c r="AC206" s="0" t="n">
        <f aca="false">E206</f>
        <v>18.4</v>
      </c>
      <c r="AD206" s="0" t="n">
        <f aca="false">F206</f>
        <v>0.576767914386587</v>
      </c>
      <c r="AE206" s="0" t="n">
        <f aca="false">AE205 + AD206*(AC206-AC205)*$B$19</f>
        <v>37.1677436340349</v>
      </c>
    </row>
    <row r="207" customFormat="false" ht="12.8" hidden="false" customHeight="false" outlineLevel="0" collapsed="false">
      <c r="E207" s="0" t="n">
        <v>18.5</v>
      </c>
      <c r="F207" s="0" t="n">
        <v>0.587304751702972</v>
      </c>
      <c r="H207" s="0" t="n">
        <f aca="false">H206 + F207*(E207-E206)</f>
        <v>2.91711765687205</v>
      </c>
      <c r="AC207" s="0" t="n">
        <f aca="false">E207</f>
        <v>18.5</v>
      </c>
      <c r="AD207" s="0" t="n">
        <f aca="false">F207</f>
        <v>0.587304751702972</v>
      </c>
      <c r="AE207" s="0" t="n">
        <f aca="false">AE206 + AD207*(AC207-AC206)*$B$19</f>
        <v>38.3423531374409</v>
      </c>
    </row>
    <row r="208" customFormat="false" ht="12.8" hidden="false" customHeight="false" outlineLevel="0" collapsed="false">
      <c r="E208" s="0" t="n">
        <v>18.6</v>
      </c>
      <c r="F208" s="0" t="n">
        <v>0.597991176762015</v>
      </c>
      <c r="H208" s="0" t="n">
        <f aca="false">H207 + F208*(E208-E207)</f>
        <v>2.97691677454825</v>
      </c>
      <c r="AC208" s="0" t="n">
        <f aca="false">E208</f>
        <v>18.6</v>
      </c>
      <c r="AD208" s="0" t="n">
        <f aca="false">F208</f>
        <v>0.597991176762015</v>
      </c>
      <c r="AE208" s="0" t="n">
        <f aca="false">AE207 + AD208*(AC208-AC207)*$B$19</f>
        <v>39.538335490965</v>
      </c>
    </row>
    <row r="209" customFormat="false" ht="12.8" hidden="false" customHeight="false" outlineLevel="0" collapsed="false">
      <c r="E209" s="0" t="n">
        <v>18.7</v>
      </c>
      <c r="F209" s="0" t="n">
        <v>0.608830149552555</v>
      </c>
      <c r="H209" s="0" t="n">
        <f aca="false">H208 + F209*(E209-E208)</f>
        <v>3.0377997895035</v>
      </c>
      <c r="AC209" s="0" t="n">
        <f aca="false">E209</f>
        <v>18.7</v>
      </c>
      <c r="AD209" s="0" t="n">
        <f aca="false">F209</f>
        <v>0.608830149552555</v>
      </c>
      <c r="AE209" s="0" t="n">
        <f aca="false">AE208 + AD209*(AC209-AC208)*$B$19</f>
        <v>40.75599579007</v>
      </c>
    </row>
    <row r="210" customFormat="false" ht="12.8" hidden="false" customHeight="false" outlineLevel="0" collapsed="false">
      <c r="E210" s="0" t="n">
        <v>18.8</v>
      </c>
      <c r="F210" s="0" t="n">
        <v>0.619824613463238</v>
      </c>
      <c r="H210" s="0" t="n">
        <f aca="false">H209 + F210*(E210-E209)</f>
        <v>3.09978225084983</v>
      </c>
      <c r="AC210" s="0" t="n">
        <f aca="false">E210</f>
        <v>18.8</v>
      </c>
      <c r="AD210" s="0" t="n">
        <f aca="false">F210</f>
        <v>0.619824613463238</v>
      </c>
      <c r="AE210" s="0" t="n">
        <f aca="false">AE209 + AD210*(AC210-AC209)*$B$19</f>
        <v>41.9956450169965</v>
      </c>
    </row>
    <row r="211" customFormat="false" ht="12.8" hidden="false" customHeight="false" outlineLevel="0" collapsed="false">
      <c r="E211" s="0" t="n">
        <v>18.9</v>
      </c>
      <c r="F211" s="0" t="n">
        <v>0.63097750010662</v>
      </c>
      <c r="H211" s="0" t="n">
        <f aca="false">H210 + F211*(E211-E210)</f>
        <v>3.16288000086049</v>
      </c>
      <c r="AC211" s="0" t="n">
        <f aca="false">E211</f>
        <v>18.9</v>
      </c>
      <c r="AD211" s="0" t="n">
        <f aca="false">F211</f>
        <v>0.63097750010662</v>
      </c>
      <c r="AE211" s="0" t="n">
        <f aca="false">AE210 + AD211*(AC211-AC210)*$B$19</f>
        <v>43.2576000172097</v>
      </c>
    </row>
    <row r="212" customFormat="false" ht="12.8" hidden="false" customHeight="false" outlineLevel="0" collapsed="false">
      <c r="E212" s="0" t="n">
        <v>19</v>
      </c>
      <c r="F212" s="0" t="n">
        <v>0.642291733772309</v>
      </c>
      <c r="H212" s="0" t="n">
        <f aca="false">H211 + F212*(E212-E211)</f>
        <v>3.22710917423772</v>
      </c>
      <c r="AC212" s="0" t="n">
        <f aca="false">E212</f>
        <v>19</v>
      </c>
      <c r="AD212" s="0" t="n">
        <f aca="false">F212</f>
        <v>0.642291733772309</v>
      </c>
      <c r="AE212" s="0" t="n">
        <f aca="false">AE211 + AD212*(AC212-AC211)*$B$19</f>
        <v>44.5421834847544</v>
      </c>
    </row>
    <row r="213" customFormat="false" ht="12.8" hidden="false" customHeight="false" outlineLevel="0" collapsed="false">
      <c r="E213" s="0" t="n">
        <v>19.1</v>
      </c>
      <c r="F213" s="0" t="n">
        <v>0.653770235544558</v>
      </c>
      <c r="H213" s="0" t="n">
        <f aca="false">H212 + F213*(E213-E212)</f>
        <v>3.29248619779218</v>
      </c>
      <c r="AC213" s="0" t="n">
        <f aca="false">E213</f>
        <v>19.1</v>
      </c>
      <c r="AD213" s="0" t="n">
        <f aca="false">F213</f>
        <v>0.653770235544558</v>
      </c>
      <c r="AE213" s="0" t="n">
        <f aca="false">AE212 + AD213*(AC213-AC212)*$B$19</f>
        <v>45.8497239558435</v>
      </c>
    </row>
    <row r="214" customFormat="false" ht="12.8" hidden="false" customHeight="false" outlineLevel="0" collapsed="false">
      <c r="E214" s="0" t="n">
        <v>19.2</v>
      </c>
      <c r="F214" s="0" t="n">
        <v>0.665415927116317</v>
      </c>
      <c r="H214" s="0" t="n">
        <f aca="false">H213 + F214*(E214-E213)</f>
        <v>3.35902779050381</v>
      </c>
      <c r="AC214" s="0" t="n">
        <f aca="false">E214</f>
        <v>19.2</v>
      </c>
      <c r="AD214" s="0" t="n">
        <f aca="false">F214</f>
        <v>0.665415927116317</v>
      </c>
      <c r="AE214" s="0" t="n">
        <f aca="false">AE213 + AD214*(AC214-AC213)*$B$19</f>
        <v>47.1805558100761</v>
      </c>
    </row>
    <row r="215" customFormat="false" ht="12.8" hidden="false" customHeight="false" outlineLevel="0" collapsed="false">
      <c r="E215" s="0" t="n">
        <v>19.3</v>
      </c>
      <c r="F215" s="0" t="n">
        <v>0.677231734328713</v>
      </c>
      <c r="H215" s="0" t="n">
        <f aca="false">H214 + F215*(E215-E214)</f>
        <v>3.42675096393668</v>
      </c>
      <c r="AC215" s="0" t="n">
        <f aca="false">E215</f>
        <v>19.3</v>
      </c>
      <c r="AD215" s="0" t="n">
        <f aca="false">F215</f>
        <v>0.677231734328713</v>
      </c>
      <c r="AE215" s="0" t="n">
        <f aca="false">AE214 + AD215*(AC215-AC214)*$B$19</f>
        <v>48.5350192787336</v>
      </c>
    </row>
    <row r="216" customFormat="false" ht="12.8" hidden="false" customHeight="false" outlineLevel="0" collapsed="false">
      <c r="E216" s="0" t="n">
        <v>19.4</v>
      </c>
      <c r="F216" s="0" t="n">
        <v>0.689220590462187</v>
      </c>
      <c r="H216" s="0" t="n">
        <f aca="false">H215 + F216*(E216-E215)</f>
        <v>3.4956730229829</v>
      </c>
      <c r="AC216" s="0" t="n">
        <f aca="false">E216</f>
        <v>19.4</v>
      </c>
      <c r="AD216" s="0" t="n">
        <f aca="false">F216</f>
        <v>0.689220590462187</v>
      </c>
      <c r="AE216" s="0" t="n">
        <f aca="false">AE215 + AD216*(AC216-AC215)*$B$19</f>
        <v>49.9134604596579</v>
      </c>
    </row>
    <row r="217" customFormat="false" ht="12.8" hidden="false" customHeight="false" outlineLevel="0" collapsed="false">
      <c r="E217" s="0" t="n">
        <v>19.5</v>
      </c>
      <c r="F217" s="0" t="n">
        <v>0.701385439302985</v>
      </c>
      <c r="H217" s="0" t="n">
        <f aca="false">H216 + F217*(E217-E216)</f>
        <v>3.5658115669132</v>
      </c>
      <c r="AC217" s="0" t="n">
        <f aca="false">E217</f>
        <v>19.5</v>
      </c>
      <c r="AD217" s="0" t="n">
        <f aca="false">F217</f>
        <v>0.701385439302985</v>
      </c>
      <c r="AE217" s="0" t="n">
        <f aca="false">AE216 + AD217*(AC217-AC216)*$B$19</f>
        <v>51.3162313382639</v>
      </c>
    </row>
    <row r="218" customFormat="false" ht="12.8" hidden="false" customHeight="false" outlineLevel="0" collapsed="false">
      <c r="E218" s="0" t="n">
        <v>19.6</v>
      </c>
      <c r="F218" s="0" t="n">
        <v>0.713729238006465</v>
      </c>
      <c r="H218" s="0" t="n">
        <f aca="false">H217 + F218*(E218-E217)</f>
        <v>3.63718449071384</v>
      </c>
      <c r="AC218" s="0" t="n">
        <f aca="false">E218</f>
        <v>19.6</v>
      </c>
      <c r="AD218" s="0" t="n">
        <f aca="false">F218</f>
        <v>0.713729238006465</v>
      </c>
      <c r="AE218" s="0" t="n">
        <f aca="false">AE217 + AD218*(AC218-AC217)*$B$19</f>
        <v>52.7436898142769</v>
      </c>
    </row>
    <row r="219" customFormat="false" ht="12.8" hidden="false" customHeight="false" outlineLevel="0" collapsed="false">
      <c r="E219" s="0" t="n">
        <v>19.7</v>
      </c>
      <c r="F219" s="0" t="n">
        <v>0.72625495977668</v>
      </c>
      <c r="H219" s="0" t="n">
        <f aca="false">H218 + F219*(E219-E218)</f>
        <v>3.70980998669151</v>
      </c>
      <c r="AC219" s="0" t="n">
        <f aca="false">E219</f>
        <v>19.7</v>
      </c>
      <c r="AD219" s="0" t="n">
        <f aca="false">F219</f>
        <v>0.72625495977668</v>
      </c>
      <c r="AE219" s="0" t="n">
        <f aca="false">AE218 + AD219*(AC219-AC218)*$B$19</f>
        <v>54.1961997338302</v>
      </c>
    </row>
    <row r="220" customFormat="false" ht="12.8" hidden="false" customHeight="false" outlineLevel="0" collapsed="false">
      <c r="E220" s="0" t="n">
        <v>19.8</v>
      </c>
      <c r="F220" s="0" t="n">
        <v>0.738965596379797</v>
      </c>
      <c r="H220" s="0" t="n">
        <f aca="false">H219 + F220*(E220-E219)</f>
        <v>3.78370654632949</v>
      </c>
      <c r="AC220" s="0" t="n">
        <f aca="false">E220</f>
        <v>19.8</v>
      </c>
      <c r="AD220" s="0" t="n">
        <f aca="false">F220</f>
        <v>0.738965596379797</v>
      </c>
      <c r="AE220" s="0" t="n">
        <f aca="false">AE219 + AD220*(AC220-AC219)*$B$19</f>
        <v>55.6741309265898</v>
      </c>
    </row>
    <row r="221" customFormat="false" ht="12.8" hidden="false" customHeight="false" outlineLevel="0" collapsed="false">
      <c r="E221" s="0" t="n">
        <v>19.9</v>
      </c>
      <c r="F221" s="0" t="n">
        <v>0.751864160507311</v>
      </c>
      <c r="H221" s="0" t="n">
        <f aca="false">H220 + F221*(E221-E220)</f>
        <v>3.85889296238022</v>
      </c>
      <c r="AC221" s="0" t="n">
        <f aca="false">E221</f>
        <v>19.9</v>
      </c>
      <c r="AD221" s="0" t="n">
        <f aca="false">F221</f>
        <v>0.751864160507311</v>
      </c>
      <c r="AE221" s="0" t="n">
        <f aca="false">AE220 + AD221*(AC221-AC220)*$B$19</f>
        <v>57.1778592476044</v>
      </c>
    </row>
    <row r="222" customFormat="false" ht="12.8" hidden="false" customHeight="false" outlineLevel="0" collapsed="false">
      <c r="E222" s="0" t="n">
        <v>20</v>
      </c>
      <c r="F222" s="0" t="n">
        <v>0.764953688003501</v>
      </c>
      <c r="H222" s="0" t="n">
        <f aca="false">H221 + F222*(E222-E221)</f>
        <v>3.93538833118057</v>
      </c>
      <c r="AC222" s="0" t="n">
        <f aca="false">E222</f>
        <v>20</v>
      </c>
      <c r="AD222" s="0" t="n">
        <f aca="false">F222</f>
        <v>0.764953688003501</v>
      </c>
      <c r="AE222" s="0" t="n">
        <f aca="false">AE221 + AD222*(AC222-AC221)*$B$19</f>
        <v>58.7077666236114</v>
      </c>
    </row>
    <row r="223" customFormat="false" ht="12.8" hidden="false" customHeight="false" outlineLevel="0" collapsed="false">
      <c r="E223" s="0" t="n">
        <v>20.1</v>
      </c>
      <c r="F223" s="0" t="n">
        <v>0.778237239970204</v>
      </c>
      <c r="H223" s="0" t="n">
        <f aca="false">H222 + F223*(E223-E222)</f>
        <v>4.01321205517759</v>
      </c>
      <c r="AC223" s="0" t="n">
        <f aca="false">E223</f>
        <v>20.1</v>
      </c>
      <c r="AD223" s="0" t="n">
        <f aca="false">F223</f>
        <v>0.778237239970204</v>
      </c>
      <c r="AE223" s="0" t="n">
        <f aca="false">AE222 + AD223*(AC223-AC222)*$B$19</f>
        <v>60.2642411035519</v>
      </c>
    </row>
    <row r="224" customFormat="false" ht="12.8" hidden="false" customHeight="false" outlineLevel="0" collapsed="false">
      <c r="E224" s="0" t="n">
        <v>20.2</v>
      </c>
      <c r="F224" s="0" t="n">
        <v>0.791717904760814</v>
      </c>
      <c r="H224" s="0" t="n">
        <f aca="false">H223 + F224*(E224-E223)</f>
        <v>4.09238384565367</v>
      </c>
      <c r="AC224" s="0" t="n">
        <f aca="false">E224</f>
        <v>20.2</v>
      </c>
      <c r="AD224" s="0" t="n">
        <f aca="false">F224</f>
        <v>0.791717904760814</v>
      </c>
      <c r="AE224" s="0" t="n">
        <f aca="false">AE223 + AD224*(AC224-AC223)*$B$19</f>
        <v>61.8476769130734</v>
      </c>
    </row>
    <row r="225" customFormat="false" ht="12.8" hidden="false" customHeight="false" outlineLevel="0" collapsed="false">
      <c r="E225" s="0" t="n">
        <v>20.3</v>
      </c>
      <c r="F225" s="0" t="n">
        <v>0.805398799874257</v>
      </c>
      <c r="H225" s="0" t="n">
        <f aca="false">H224 + F225*(E225-E224)</f>
        <v>4.1729237256411</v>
      </c>
      <c r="AC225" s="0" t="n">
        <f aca="false">E225</f>
        <v>20.3</v>
      </c>
      <c r="AD225" s="0" t="n">
        <f aca="false">F225</f>
        <v>0.805398799874257</v>
      </c>
      <c r="AE225" s="0" t="n">
        <f aca="false">AE224 + AD225*(AC225-AC224)*$B$19</f>
        <v>63.458474512822</v>
      </c>
    </row>
    <row r="226" customFormat="false" ht="12.8" hidden="false" customHeight="false" outlineLevel="0" collapsed="false">
      <c r="E226" s="0" t="n">
        <v>20.4</v>
      </c>
      <c r="F226" s="0" t="n">
        <v>0.819283073758761</v>
      </c>
      <c r="H226" s="0" t="n">
        <f aca="false">H225 + F226*(E226-E225)</f>
        <v>4.25485203301697</v>
      </c>
      <c r="AC226" s="0" t="n">
        <f aca="false">E226</f>
        <v>20.4</v>
      </c>
      <c r="AD226" s="0" t="n">
        <f aca="false">F226</f>
        <v>0.819283073758761</v>
      </c>
      <c r="AE226" s="0" t="n">
        <f aca="false">AE225 + AD226*(AC226-AC225)*$B$19</f>
        <v>65.0970406603395</v>
      </c>
    </row>
    <row r="227" customFormat="false" ht="12.8" hidden="false" customHeight="false" outlineLevel="0" collapsed="false">
      <c r="E227" s="0" t="n">
        <v>20.5</v>
      </c>
      <c r="F227" s="0" t="n">
        <v>0.833373907534294</v>
      </c>
      <c r="H227" s="0" t="n">
        <f aca="false">H226 + F227*(E227-E226)</f>
        <v>4.33818942377041</v>
      </c>
      <c r="AC227" s="0" t="n">
        <f aca="false">E227</f>
        <v>20.5</v>
      </c>
      <c r="AD227" s="0" t="n">
        <f aca="false">F227</f>
        <v>0.833373907534294</v>
      </c>
      <c r="AE227" s="0" t="n">
        <f aca="false">AE226 + AD227*(AC227-AC226)*$B$19</f>
        <v>66.7637884754081</v>
      </c>
    </row>
    <row r="228" customFormat="false" ht="12.8" hidden="false" customHeight="false" outlineLevel="0" collapsed="false">
      <c r="E228" s="0" t="n">
        <v>20.6</v>
      </c>
      <c r="F228" s="0" t="n">
        <v>0.847674516641772</v>
      </c>
      <c r="H228" s="0" t="n">
        <f aca="false">H227 + F228*(E228-E227)</f>
        <v>4.42295687543458</v>
      </c>
      <c r="AC228" s="0" t="n">
        <f aca="false">E228</f>
        <v>20.6</v>
      </c>
      <c r="AD228" s="0" t="n">
        <f aca="false">F228</f>
        <v>0.847674516641772</v>
      </c>
      <c r="AE228" s="0" t="n">
        <f aca="false">AE227 + AD228*(AC228-AC227)*$B$19</f>
        <v>68.4591375086917</v>
      </c>
    </row>
    <row r="229" customFormat="false" ht="12.8" hidden="false" customHeight="false" outlineLevel="0" collapsed="false">
      <c r="E229" s="0" t="n">
        <v>20.7</v>
      </c>
      <c r="F229" s="0" t="n">
        <v>0.862188152426392</v>
      </c>
      <c r="H229" s="0" t="n">
        <f aca="false">H228 + F229*(E229-E228)</f>
        <v>4.50917569067722</v>
      </c>
      <c r="AC229" s="0" t="n">
        <f aca="false">E229</f>
        <v>20.7</v>
      </c>
      <c r="AD229" s="0" t="n">
        <f aca="false">F229</f>
        <v>0.862188152426392</v>
      </c>
      <c r="AE229" s="0" t="n">
        <f aca="false">AE228 + AD229*(AC229-AC228)*$B$19</f>
        <v>70.1835138135444</v>
      </c>
    </row>
    <row r="230" customFormat="false" ht="12.8" hidden="false" customHeight="false" outlineLevel="0" collapsed="false">
      <c r="E230" s="0" t="n">
        <v>20.8</v>
      </c>
      <c r="F230" s="0" t="n">
        <v>0.876918103661788</v>
      </c>
      <c r="H230" s="0" t="n">
        <f aca="false">H229 + F230*(E230-E229)</f>
        <v>4.5968675010434</v>
      </c>
      <c r="AC230" s="0" t="n">
        <f aca="false">E230</f>
        <v>20.8</v>
      </c>
      <c r="AD230" s="0" t="n">
        <f aca="false">F230</f>
        <v>0.876918103661788</v>
      </c>
      <c r="AE230" s="0" t="n">
        <f aca="false">AE229 + AD230*(AC230-AC229)*$B$19</f>
        <v>71.937350020868</v>
      </c>
    </row>
    <row r="231" customFormat="false" ht="12.8" hidden="false" customHeight="false" outlineLevel="0" collapsed="false">
      <c r="E231" s="0" t="n">
        <v>20.9</v>
      </c>
      <c r="F231" s="0" t="n">
        <v>0.891867698021122</v>
      </c>
      <c r="H231" s="0" t="n">
        <f aca="false">H230 + F231*(E231-E230)</f>
        <v>4.68605427084551</v>
      </c>
      <c r="AC231" s="0" t="n">
        <f aca="false">E231</f>
        <v>20.9</v>
      </c>
      <c r="AD231" s="0" t="n">
        <f aca="false">F231</f>
        <v>0.891867698021122</v>
      </c>
      <c r="AE231" s="0" t="n">
        <f aca="false">AE230 + AD231*(AC231-AC230)*$B$19</f>
        <v>73.7210854169102</v>
      </c>
    </row>
    <row r="232" customFormat="false" ht="12.8" hidden="false" customHeight="false" outlineLevel="0" collapsed="false">
      <c r="E232" s="0" t="n">
        <v>21</v>
      </c>
      <c r="F232" s="0" t="n">
        <v>0.907040303500678</v>
      </c>
      <c r="H232" s="0" t="n">
        <f aca="false">H231 + F232*(E232-E231)</f>
        <v>4.77675830119558</v>
      </c>
      <c r="AC232" s="0" t="n">
        <f aca="false">E232</f>
        <v>21</v>
      </c>
      <c r="AD232" s="0" t="n">
        <f aca="false">F232</f>
        <v>0.907040303500678</v>
      </c>
      <c r="AE232" s="0" t="n">
        <f aca="false">AE231 + AD232*(AC232-AC231)*$B$19</f>
        <v>75.5351660239116</v>
      </c>
    </row>
    <row r="233" customFormat="false" ht="12.8" hidden="false" customHeight="false" outlineLevel="0" collapsed="false">
      <c r="E233" s="0" t="n">
        <v>21.1</v>
      </c>
      <c r="F233" s="0" t="n">
        <v>0.922439329801028</v>
      </c>
      <c r="H233" s="0" t="n">
        <f aca="false">H232 + F233*(E233-E232)</f>
        <v>4.86900223417568</v>
      </c>
      <c r="AC233" s="0" t="n">
        <f aca="false">E233</f>
        <v>21.1</v>
      </c>
      <c r="AD233" s="0" t="n">
        <f aca="false">F233</f>
        <v>0.922439329801028</v>
      </c>
      <c r="AE233" s="0" t="n">
        <f aca="false">AE232 + AD233*(AC233-AC232)*$B$19</f>
        <v>77.3800446835137</v>
      </c>
    </row>
    <row r="234" customFormat="false" ht="12.8" hidden="false" customHeight="false" outlineLevel="0" collapsed="false">
      <c r="E234" s="0" t="n">
        <v>21.2</v>
      </c>
      <c r="F234" s="0" t="n">
        <v>0.938068229670434</v>
      </c>
      <c r="H234" s="0" t="n">
        <f aca="false">H233 + F234*(E234-E233)</f>
        <v>4.96280905714273</v>
      </c>
      <c r="AC234" s="0" t="n">
        <f aca="false">E234</f>
        <v>21.2</v>
      </c>
      <c r="AD234" s="0" t="n">
        <f aca="false">F234</f>
        <v>0.938068229670434</v>
      </c>
      <c r="AE234" s="0" t="n">
        <f aca="false">AE233 + AD234*(AC234-AC233)*$B$19</f>
        <v>79.2561811428545</v>
      </c>
    </row>
    <row r="235" customFormat="false" ht="12.8" hidden="false" customHeight="false" outlineLevel="0" collapsed="false">
      <c r="E235" s="0" t="n">
        <v>21.3</v>
      </c>
      <c r="F235" s="0" t="n">
        <v>0.953930500214709</v>
      </c>
      <c r="H235" s="0" t="n">
        <f aca="false">H234 + F235*(E235-E234)</f>
        <v>5.0582021071642</v>
      </c>
      <c r="AC235" s="0" t="n">
        <f aca="false">E235</f>
        <v>21.3</v>
      </c>
      <c r="AD235" s="0" t="n">
        <f aca="false">F235</f>
        <v>0.953930500214709</v>
      </c>
      <c r="AE235" s="0" t="n">
        <f aca="false">AE234 + AD235*(AC235-AC234)*$B$19</f>
        <v>81.164042143284</v>
      </c>
    </row>
    <row r="236" customFormat="false" ht="12.8" hidden="false" customHeight="false" outlineLevel="0" collapsed="false">
      <c r="E236" s="0" t="n">
        <v>21.4</v>
      </c>
      <c r="F236" s="0" t="n">
        <v>0.970029684177438</v>
      </c>
      <c r="H236" s="0" t="n">
        <f aca="false">H235 + F236*(E236-E235)</f>
        <v>5.15520507558194</v>
      </c>
      <c r="AC236" s="0" t="n">
        <f aca="false">E236</f>
        <v>21.4</v>
      </c>
      <c r="AD236" s="0" t="n">
        <f aca="false">F236</f>
        <v>0.970029684177438</v>
      </c>
      <c r="AE236" s="0" t="n">
        <f aca="false">AE235 + AD236*(AC236-AC235)*$B$19</f>
        <v>83.1041015116388</v>
      </c>
    </row>
    <row r="237" customFormat="false" ht="12.8" hidden="false" customHeight="false" outlineLevel="0" collapsed="false">
      <c r="E237" s="0" t="n">
        <v>21.5</v>
      </c>
      <c r="F237" s="0" t="n">
        <v>0.986369371194113</v>
      </c>
      <c r="H237" s="0" t="n">
        <f aca="false">H236 + F237*(E237-E236)</f>
        <v>5.25384201270135</v>
      </c>
      <c r="AC237" s="0" t="n">
        <f aca="false">E237</f>
        <v>21.5</v>
      </c>
      <c r="AD237" s="0" t="n">
        <f aca="false">F237</f>
        <v>0.986369371194113</v>
      </c>
      <c r="AE237" s="0" t="n">
        <f aca="false">AE236 + AD237*(AC237-AC236)*$B$19</f>
        <v>85.0768402540271</v>
      </c>
    </row>
    <row r="238" customFormat="false" ht="12.8" hidden="false" customHeight="false" outlineLevel="0" collapsed="false">
      <c r="E238" s="0" t="n">
        <v>21.6</v>
      </c>
      <c r="F238" s="0" t="n">
        <v>1.00295319902343</v>
      </c>
      <c r="H238" s="0" t="n">
        <f aca="false">H237 + F238*(E238-E237)</f>
        <v>5.3541373326037</v>
      </c>
      <c r="AC238" s="0" t="n">
        <f aca="false">E238</f>
        <v>21.6</v>
      </c>
      <c r="AD238" s="0" t="n">
        <f aca="false">F238</f>
        <v>1.00295319902343</v>
      </c>
      <c r="AE238" s="0" t="n">
        <f aca="false">AE237 + AD238*(AC238-AC237)*$B$19</f>
        <v>87.0827466520739</v>
      </c>
    </row>
    <row r="239" customFormat="false" ht="12.8" hidden="false" customHeight="false" outlineLevel="0" collapsed="false">
      <c r="E239" s="0" t="n">
        <v>21.7</v>
      </c>
      <c r="F239" s="0" t="n">
        <v>1.01978485475878</v>
      </c>
      <c r="H239" s="0" t="n">
        <f aca="false">H238 + F239*(E239-E238)</f>
        <v>5.45611581807957</v>
      </c>
      <c r="AC239" s="0" t="n">
        <f aca="false">E239</f>
        <v>21.7</v>
      </c>
      <c r="AD239" s="0" t="n">
        <f aca="false">F239</f>
        <v>1.01978485475878</v>
      </c>
      <c r="AE239" s="0" t="n">
        <f aca="false">AE238 + AD239*(AC239-AC238)*$B$19</f>
        <v>89.1223163615915</v>
      </c>
    </row>
    <row r="240" customFormat="false" ht="12.8" hidden="false" customHeight="false" outlineLevel="0" collapsed="false">
      <c r="E240" s="0" t="n">
        <v>21.8</v>
      </c>
      <c r="F240" s="0" t="n">
        <v>1.03686807602265</v>
      </c>
      <c r="H240" s="0" t="n">
        <f aca="false">H239 + F240*(E240-E239)</f>
        <v>5.55980262568184</v>
      </c>
      <c r="AC240" s="0" t="n">
        <f aca="false">E240</f>
        <v>21.8</v>
      </c>
      <c r="AD240" s="0" t="n">
        <f aca="false">F240</f>
        <v>1.03686807602265</v>
      </c>
      <c r="AE240" s="0" t="n">
        <f aca="false">AE239 + AD240*(AC240-AC239)*$B$19</f>
        <v>91.1960525136368</v>
      </c>
    </row>
    <row r="241" customFormat="false" ht="12.8" hidden="false" customHeight="false" outlineLevel="0" collapsed="false">
      <c r="E241" s="0" t="n">
        <v>21.9</v>
      </c>
      <c r="F241" s="0" t="n">
        <v>1.05420665214648</v>
      </c>
      <c r="H241" s="0" t="n">
        <f aca="false">H240 + F241*(E241-E240)</f>
        <v>5.66522329089648</v>
      </c>
      <c r="AC241" s="0" t="n">
        <f aca="false">E241</f>
        <v>21.9</v>
      </c>
      <c r="AD241" s="0" t="n">
        <f aca="false">F241</f>
        <v>1.05420665214648</v>
      </c>
      <c r="AE241" s="0" t="n">
        <f aca="false">AE240 + AD241*(AC241-AC240)*$B$19</f>
        <v>93.3044658179297</v>
      </c>
    </row>
    <row r="242" customFormat="false" ht="12.8" hidden="false" customHeight="false" outlineLevel="0" collapsed="false">
      <c r="E242" s="0" t="n">
        <v>22</v>
      </c>
      <c r="F242" s="0" t="n">
        <v>1.07180442533833</v>
      </c>
      <c r="H242" s="0" t="n">
        <f aca="false">H241 + F242*(E242-E241)</f>
        <v>5.77240373343032</v>
      </c>
      <c r="AC242" s="0" t="n">
        <f aca="false">E242</f>
        <v>22</v>
      </c>
      <c r="AD242" s="0" t="n">
        <f aca="false">F242</f>
        <v>1.07180442533833</v>
      </c>
      <c r="AE242" s="0" t="n">
        <f aca="false">AE241 + AD242*(AC242-AC241)*$B$19</f>
        <v>95.4480746686064</v>
      </c>
    </row>
    <row r="243" customFormat="false" ht="12.8" hidden="false" customHeight="false" outlineLevel="0" collapsed="false">
      <c r="E243" s="0" t="n">
        <v>22.1</v>
      </c>
      <c r="F243" s="0" t="n">
        <v>1.0896652918405</v>
      </c>
      <c r="H243" s="0" t="n">
        <f aca="false">H242 + F243*(E243-E242)</f>
        <v>5.88137026261437</v>
      </c>
      <c r="AC243" s="0" t="n">
        <f aca="false">E243</f>
        <v>22.1</v>
      </c>
      <c r="AD243" s="0" t="n">
        <f aca="false">F243</f>
        <v>1.0896652918405</v>
      </c>
      <c r="AE243" s="0" t="n">
        <f aca="false">AE242 + AD243*(AC243-AC242)*$B$19</f>
        <v>97.6274052522874</v>
      </c>
    </row>
    <row r="244" customFormat="false" ht="12.8" hidden="false" customHeight="false" outlineLevel="0" collapsed="false">
      <c r="E244" s="0" t="n">
        <v>22.2</v>
      </c>
      <c r="F244" s="0" t="n">
        <v>1.10779320307906</v>
      </c>
      <c r="H244" s="0" t="n">
        <f aca="false">H243 + F244*(E244-E243)</f>
        <v>5.99214958292227</v>
      </c>
      <c r="AC244" s="0" t="n">
        <f aca="false">E244</f>
        <v>22.2</v>
      </c>
      <c r="AD244" s="0" t="n">
        <f aca="false">F244</f>
        <v>1.10779320307906</v>
      </c>
      <c r="AE244" s="0" t="n">
        <f aca="false">AE243 + AD244*(AC244-AC243)*$B$19</f>
        <v>99.8429916584455</v>
      </c>
    </row>
    <row r="245" customFormat="false" ht="12.8" hidden="false" customHeight="false" outlineLevel="0" collapsed="false">
      <c r="E245" s="0" t="n">
        <v>22.3</v>
      </c>
      <c r="F245" s="0" t="n">
        <v>1.12619216680718</v>
      </c>
      <c r="H245" s="0" t="n">
        <f aca="false">H244 + F245*(E245-E244)</f>
        <v>6.10476879960299</v>
      </c>
      <c r="AC245" s="0" t="n">
        <f aca="false">E245</f>
        <v>22.3</v>
      </c>
      <c r="AD245" s="0" t="n">
        <f aca="false">F245</f>
        <v>1.12619216680718</v>
      </c>
      <c r="AE245" s="0" t="n">
        <f aca="false">AE244 + AD245*(AC245-AC244)*$B$19</f>
        <v>102.09537599206</v>
      </c>
    </row>
    <row r="246" customFormat="false" ht="12.8" hidden="false" customHeight="false" outlineLevel="0" collapsed="false">
      <c r="E246" s="0" t="n">
        <v>22.4</v>
      </c>
      <c r="F246" s="0" t="n">
        <v>1.14486624824397</v>
      </c>
      <c r="H246" s="0" t="n">
        <f aca="false">H245 + F246*(E246-E245)</f>
        <v>6.21925542442739</v>
      </c>
      <c r="AC246" s="0" t="n">
        <f aca="false">E246</f>
        <v>22.4</v>
      </c>
      <c r="AD246" s="0" t="n">
        <f aca="false">F246</f>
        <v>1.14486624824397</v>
      </c>
      <c r="AE246" s="0" t="n">
        <f aca="false">AE245 + AD246*(AC246-AC245)*$B$19</f>
        <v>104.385108488548</v>
      </c>
    </row>
    <row r="247" customFormat="false" ht="12.8" hidden="false" customHeight="false" outlineLevel="0" collapsed="false">
      <c r="E247" s="0" t="n">
        <v>22.5</v>
      </c>
      <c r="F247" s="0" t="n">
        <v>1.16381957121035</v>
      </c>
      <c r="H247" s="0" t="n">
        <f aca="false">H246 + F247*(E247-E246)</f>
        <v>6.33563738154842</v>
      </c>
      <c r="AC247" s="0" t="n">
        <f aca="false">E247</f>
        <v>22.5</v>
      </c>
      <c r="AD247" s="0" t="n">
        <f aca="false">F247</f>
        <v>1.16381957121035</v>
      </c>
      <c r="AE247" s="0" t="n">
        <f aca="false">AE246 + AD247*(AC247-AC246)*$B$19</f>
        <v>106.712747630969</v>
      </c>
    </row>
    <row r="248" customFormat="false" ht="12.8" hidden="false" customHeight="false" outlineLevel="0" collapsed="false">
      <c r="E248" s="0" t="n">
        <v>22.6</v>
      </c>
      <c r="F248" s="0" t="n">
        <v>1.18305631926347</v>
      </c>
      <c r="H248" s="0" t="n">
        <f aca="false">H247 + F248*(E248-E247)</f>
        <v>6.45394301347477</v>
      </c>
      <c r="AC248" s="0" t="n">
        <f aca="false">E248</f>
        <v>22.6</v>
      </c>
      <c r="AD248" s="0" t="n">
        <f aca="false">F248</f>
        <v>1.18305631926347</v>
      </c>
      <c r="AE248" s="0" t="n">
        <f aca="false">AE247 + AD248*(AC248-AC247)*$B$19</f>
        <v>109.078860269495</v>
      </c>
    </row>
    <row r="249" customFormat="false" ht="12.8" hidden="false" customHeight="false" outlineLevel="0" collapsed="false">
      <c r="E249" s="0" t="n">
        <v>22.7</v>
      </c>
      <c r="F249" s="0" t="n">
        <v>1.20258073683107</v>
      </c>
      <c r="H249" s="0" t="n">
        <f aca="false">H248 + F249*(E249-E248)</f>
        <v>6.57420108715788</v>
      </c>
      <c r="AC249" s="0" t="n">
        <f aca="false">E249</f>
        <v>22.7</v>
      </c>
      <c r="AD249" s="0" t="n">
        <f aca="false">F249</f>
        <v>1.20258073683107</v>
      </c>
      <c r="AE249" s="0" t="n">
        <f aca="false">AE248 + AD249*(AC249-AC248)*$B$19</f>
        <v>111.484021743158</v>
      </c>
    </row>
    <row r="250" customFormat="false" ht="12.8" hidden="false" customHeight="false" outlineLevel="0" collapsed="false">
      <c r="E250" s="0" t="n">
        <v>22.8</v>
      </c>
      <c r="F250" s="0" t="n">
        <v>1.22239713034698</v>
      </c>
      <c r="H250" s="0" t="n">
        <f aca="false">H249 + F250*(E250-E249)</f>
        <v>6.69644080019258</v>
      </c>
      <c r="AC250" s="0" t="n">
        <f aca="false">E250</f>
        <v>22.8</v>
      </c>
      <c r="AD250" s="0" t="n">
        <f aca="false">F250</f>
        <v>1.22239713034698</v>
      </c>
      <c r="AE250" s="0" t="n">
        <f aca="false">AE249 + AD250*(AC250-AC249)*$B$19</f>
        <v>113.928816003852</v>
      </c>
    </row>
    <row r="251" customFormat="false" ht="12.8" hidden="false" customHeight="false" outlineLevel="0" collapsed="false">
      <c r="E251" s="0" t="n">
        <v>22.9</v>
      </c>
      <c r="F251" s="0" t="n">
        <v>1.24250986938907</v>
      </c>
      <c r="H251" s="0" t="n">
        <f aca="false">H250 + F251*(E251-E250)</f>
        <v>6.82069178713148</v>
      </c>
      <c r="AC251" s="0" t="n">
        <f aca="false">E251</f>
        <v>22.9</v>
      </c>
      <c r="AD251" s="0" t="n">
        <f aca="false">F251</f>
        <v>1.24250986938907</v>
      </c>
      <c r="AE251" s="0" t="n">
        <f aca="false">AE250 + AD251*(AC251-AC250)*$B$19</f>
        <v>116.41383574263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2" activeCellId="0" sqref="K12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B1" s="0" t="s">
        <v>42</v>
      </c>
      <c r="D1" s="0" t="s">
        <v>43</v>
      </c>
    </row>
    <row r="2" customFormat="false" ht="12.8" hidden="false" customHeight="false" outlineLevel="0" collapsed="false">
      <c r="B2" s="0" t="s">
        <v>44</v>
      </c>
      <c r="C2" s="0" t="s">
        <v>45</v>
      </c>
      <c r="D2" s="0" t="s">
        <v>45</v>
      </c>
    </row>
    <row r="3" customFormat="false" ht="12.8" hidden="false" customHeight="false" outlineLevel="0" collapsed="false">
      <c r="A3" s="0" t="s">
        <v>46</v>
      </c>
      <c r="B3" s="0" t="n">
        <v>0.3</v>
      </c>
      <c r="C3" s="0" t="n">
        <v>0.26</v>
      </c>
      <c r="D3" s="0" t="n">
        <v>0.3</v>
      </c>
    </row>
    <row r="4" customFormat="false" ht="12.8" hidden="false" customHeight="false" outlineLevel="0" collapsed="false">
      <c r="A4" s="0" t="s">
        <v>47</v>
      </c>
      <c r="B4" s="0" t="n">
        <v>0.52</v>
      </c>
      <c r="C4" s="0" t="n">
        <v>0.42</v>
      </c>
      <c r="D4" s="0" t="n">
        <f aca="false">D3/D5</f>
        <v>0.75</v>
      </c>
    </row>
    <row r="5" customFormat="false" ht="12.8" hidden="false" customHeight="false" outlineLevel="0" collapsed="false">
      <c r="A5" s="0" t="s">
        <v>48</v>
      </c>
      <c r="B5" s="0" t="n">
        <f aca="false">B3/B4</f>
        <v>0.576923076923077</v>
      </c>
      <c r="C5" s="0" t="n">
        <f aca="false">C3/C4</f>
        <v>0.619047619047619</v>
      </c>
      <c r="D5" s="0" t="n">
        <v>0.4</v>
      </c>
    </row>
    <row r="6" customFormat="false" ht="12.8" hidden="false" customHeight="false" outlineLevel="0" collapsed="false">
      <c r="A6" s="0" t="s">
        <v>90</v>
      </c>
      <c r="D6" s="0" t="n">
        <f aca="false">AVERAGE(G35:G41)</f>
        <v>1.03166239392136</v>
      </c>
    </row>
    <row r="7" customFormat="false" ht="12.8" hidden="false" customHeight="false" outlineLevel="0" collapsed="false">
      <c r="A7" s="0" t="s">
        <v>91</v>
      </c>
      <c r="D7" s="0" t="n">
        <f aca="false">H38</f>
        <v>0.497331099521158</v>
      </c>
    </row>
    <row r="8" customFormat="false" ht="12.8" hidden="false" customHeight="false" outlineLevel="0" collapsed="false">
      <c r="A8" s="0" t="s">
        <v>92</v>
      </c>
      <c r="D8" s="0" t="n">
        <f aca="false">MIN(I39:I41)</f>
        <v>1.13308360928242</v>
      </c>
    </row>
    <row r="10" customFormat="false" ht="12.8" hidden="false" customHeight="false" outlineLevel="0" collapsed="false">
      <c r="A10" s="0" t="s">
        <v>93</v>
      </c>
      <c r="B10" s="0" t="n">
        <v>30</v>
      </c>
      <c r="C10" s="0" t="s">
        <v>94</v>
      </c>
    </row>
    <row r="11" customFormat="false" ht="12.8" hidden="false" customHeight="false" outlineLevel="0" collapsed="false">
      <c r="A11" s="0" t="s">
        <v>95</v>
      </c>
      <c r="B11" s="0" t="n">
        <v>60</v>
      </c>
      <c r="C11" s="0" t="s">
        <v>96</v>
      </c>
    </row>
    <row r="12" customFormat="false" ht="12.8" hidden="false" customHeight="false" outlineLevel="0" collapsed="false">
      <c r="A12" s="0" t="s">
        <v>97</v>
      </c>
      <c r="B12" s="0" t="n">
        <v>0.21</v>
      </c>
      <c r="C12" s="0" t="s">
        <v>98</v>
      </c>
    </row>
    <row r="13" customFormat="false" ht="12.8" hidden="false" customHeight="false" outlineLevel="0" collapsed="false">
      <c r="A13" s="0" t="s">
        <v>99</v>
      </c>
      <c r="B13" s="0" t="n">
        <v>0</v>
      </c>
      <c r="C13" s="0" t="s">
        <v>98</v>
      </c>
    </row>
    <row r="14" customFormat="false" ht="12.8" hidden="false" customHeight="false" outlineLevel="0" collapsed="false">
      <c r="A14" s="0" t="s">
        <v>100</v>
      </c>
      <c r="B14" s="0" t="n">
        <v>0.79</v>
      </c>
      <c r="C14" s="0" t="s">
        <v>98</v>
      </c>
    </row>
    <row r="16" customFormat="false" ht="12.8" hidden="false" customHeight="false" outlineLevel="0" collapsed="false">
      <c r="A16" s="0" t="s">
        <v>101</v>
      </c>
      <c r="B16" s="0" t="n">
        <v>0.082</v>
      </c>
      <c r="C16" s="0" t="s">
        <v>102</v>
      </c>
    </row>
    <row r="21" customFormat="false" ht="12.8" hidden="false" customHeight="false" outlineLevel="0" collapsed="false">
      <c r="A21" s="0" t="s">
        <v>4</v>
      </c>
      <c r="B21" s="0" t="s">
        <v>49</v>
      </c>
      <c r="C21" s="0" t="s">
        <v>28</v>
      </c>
      <c r="D21" s="0" t="s">
        <v>27</v>
      </c>
      <c r="E21" s="0" t="s">
        <v>103</v>
      </c>
      <c r="F21" s="0" t="s">
        <v>104</v>
      </c>
      <c r="I21" s="0" t="s">
        <v>50</v>
      </c>
      <c r="J21" s="0" t="s">
        <v>51</v>
      </c>
      <c r="N21" s="0" t="s">
        <v>52</v>
      </c>
      <c r="O21" s="0" t="s">
        <v>53</v>
      </c>
      <c r="Q21" s="0" t="s">
        <v>54</v>
      </c>
      <c r="R21" s="0" t="s">
        <v>55</v>
      </c>
      <c r="V21" s="0" t="s">
        <v>56</v>
      </c>
      <c r="W21" s="0" t="s">
        <v>57</v>
      </c>
      <c r="X21" s="0" t="s">
        <v>58</v>
      </c>
      <c r="Y21" s="0" t="s">
        <v>59</v>
      </c>
      <c r="Z21" s="0" t="s">
        <v>60</v>
      </c>
      <c r="AB21" s="0" t="s">
        <v>61</v>
      </c>
      <c r="AC21" s="0" t="s">
        <v>62</v>
      </c>
      <c r="AD21" s="0" t="s">
        <v>63</v>
      </c>
      <c r="AE21" s="0" t="s">
        <v>105</v>
      </c>
    </row>
    <row r="22" customFormat="false" ht="12.8" hidden="false" customHeight="false" outlineLevel="0" collapsed="false">
      <c r="A22" s="0" t="n">
        <v>0</v>
      </c>
      <c r="B22" s="0" t="n">
        <v>0.5</v>
      </c>
      <c r="C22" s="0" t="n">
        <v>1</v>
      </c>
      <c r="D22" s="0" t="n">
        <v>20</v>
      </c>
      <c r="E22" s="1" t="n">
        <v>0.2061</v>
      </c>
      <c r="F22" s="1" t="n">
        <v>0.004</v>
      </c>
      <c r="G22" s="1"/>
      <c r="H22" s="1"/>
      <c r="I22" s="0" t="n">
        <f aca="false">LN(C22)</f>
        <v>0</v>
      </c>
      <c r="J22" s="0" t="e">
        <f aca="false">LN($D$22 - D22)</f>
        <v>#VALUE!</v>
      </c>
      <c r="N22" s="0" t="n">
        <f aca="false">B22*C22</f>
        <v>0.5</v>
      </c>
      <c r="O22" s="0" t="n">
        <f aca="false">$B$22*$D$22 - B22*D22</f>
        <v>0</v>
      </c>
      <c r="Q22" s="0" t="n">
        <f aca="false">LN(N22)</f>
        <v>-0.693147180559945</v>
      </c>
      <c r="R22" s="0" t="e">
        <f aca="false">LN(O22)</f>
        <v>#VALUE!</v>
      </c>
      <c r="V22" s="0" t="n">
        <f aca="false">B22*C22</f>
        <v>0.5</v>
      </c>
      <c r="W22" s="0" t="n">
        <f aca="false">LN(V22)</f>
        <v>-0.693147180559945</v>
      </c>
      <c r="AB22" s="0" t="n">
        <f aca="false">B22*D22</f>
        <v>10</v>
      </c>
      <c r="AC22" s="0" t="n">
        <v>0</v>
      </c>
      <c r="AD22" s="0" t="n">
        <v>0</v>
      </c>
    </row>
    <row r="23" customFormat="false" ht="12.8" hidden="false" customHeight="false" outlineLevel="0" collapsed="false">
      <c r="A23" s="0" t="n">
        <v>1</v>
      </c>
      <c r="B23" s="0" t="n">
        <v>0.48</v>
      </c>
      <c r="C23" s="0" t="n">
        <v>1.35069617338661</v>
      </c>
      <c r="D23" s="0" t="n">
        <v>19.1232595665335</v>
      </c>
      <c r="E23" s="1" t="n">
        <v>0.2047</v>
      </c>
      <c r="F23" s="1" t="n">
        <v>0.0054</v>
      </c>
      <c r="G23" s="1"/>
      <c r="H23" s="1"/>
      <c r="I23" s="0" t="n">
        <f aca="false">LN(C23)</f>
        <v>0.300620143521125</v>
      </c>
      <c r="J23" s="0" t="n">
        <f aca="false">LN($D$22 - D23)</f>
        <v>-0.131544301379803</v>
      </c>
      <c r="N23" s="0" t="n">
        <f aca="false">B23*C23</f>
        <v>0.648334163225573</v>
      </c>
      <c r="O23" s="0" t="n">
        <f aca="false">$B$22*$D$22 - B23*D23</f>
        <v>0.820835408063921</v>
      </c>
      <c r="Q23" s="0" t="n">
        <f aca="false">LN(N23)</f>
        <v>-0.433349031559075</v>
      </c>
      <c r="R23" s="0" t="n">
        <f aca="false">LN(O23)</f>
        <v>-0.197432667016633</v>
      </c>
      <c r="V23" s="0" t="n">
        <f aca="false">B23*C23 + (B22-B23)*C23</f>
        <v>0.675348086693305</v>
      </c>
      <c r="W23" s="0" t="n">
        <f aca="false">LN(V23)</f>
        <v>-0.39252703703882</v>
      </c>
      <c r="X23" s="0" t="n">
        <f aca="false">W23-Q22</f>
        <v>0.300620143521125</v>
      </c>
      <c r="Y23" s="0" t="n">
        <f aca="false">A23-A22</f>
        <v>1</v>
      </c>
      <c r="Z23" s="0" t="n">
        <f aca="false">X23/Y23</f>
        <v>0.300620143521125</v>
      </c>
      <c r="AB23" s="0" t="n">
        <f aca="false">B23*D23 + (B22-B23)*D23</f>
        <v>9.56162978326675</v>
      </c>
      <c r="AC23" s="0" t="n">
        <f aca="false">AB23 - B22*D22</f>
        <v>-0.438370216733251</v>
      </c>
      <c r="AD23" s="0" t="n">
        <f aca="false">V23-N22</f>
        <v>0.175348086693305</v>
      </c>
      <c r="AE23" s="0" t="n">
        <f aca="false">-AD23/AC23</f>
        <v>0.400000000000011</v>
      </c>
    </row>
    <row r="24" customFormat="false" ht="12.8" hidden="false" customHeight="false" outlineLevel="0" collapsed="false">
      <c r="A24" s="0" t="n">
        <v>2</v>
      </c>
      <c r="B24" s="0" t="n">
        <v>0.46</v>
      </c>
      <c r="C24" s="0" t="n">
        <v>1.82442932787932</v>
      </c>
      <c r="D24" s="0" t="n">
        <v>17.9389266803017</v>
      </c>
      <c r="E24" s="1" t="n">
        <v>0.2031</v>
      </c>
      <c r="F24" s="1" t="n">
        <v>0.0071</v>
      </c>
      <c r="G24" s="1"/>
      <c r="H24" s="1"/>
      <c r="I24" s="0" t="n">
        <f aca="false">LN(C24)</f>
        <v>0.60126724108211</v>
      </c>
      <c r="J24" s="0" t="n">
        <f aca="false">LN($D$22 - D24)</f>
        <v>0.723226876092777</v>
      </c>
      <c r="N24" s="0" t="n">
        <f aca="false">B24*C24</f>
        <v>0.839237490824487</v>
      </c>
      <c r="O24" s="0" t="n">
        <f aca="false">$B$22*$D$22 - B24*D24</f>
        <v>1.74809372706122</v>
      </c>
      <c r="Q24" s="0" t="n">
        <f aca="false">LN(N24)</f>
        <v>-0.175261548416886</v>
      </c>
      <c r="R24" s="0" t="n">
        <f aca="false">LN(O24)</f>
        <v>0.558525895396103</v>
      </c>
      <c r="V24" s="0" t="n">
        <f aca="false">B24*C24 + (B23-B24)*C24</f>
        <v>0.875726077382074</v>
      </c>
      <c r="W24" s="0" t="n">
        <f aca="false">LN(V24)</f>
        <v>-0.13270193399809</v>
      </c>
      <c r="X24" s="0" t="n">
        <f aca="false">W24-Q23</f>
        <v>0.300647097560985</v>
      </c>
      <c r="Y24" s="0" t="n">
        <f aca="false">A24-A23</f>
        <v>1</v>
      </c>
      <c r="Z24" s="0" t="n">
        <f aca="false">X24/Y24</f>
        <v>0.300647097560985</v>
      </c>
      <c r="AB24" s="0" t="n">
        <f aca="false">B24*D24 + (B23-B24)*D24</f>
        <v>8.61068480654482</v>
      </c>
      <c r="AC24" s="0" t="n">
        <f aca="false">AB24 - B23*D23</f>
        <v>-0.568479785391263</v>
      </c>
      <c r="AD24" s="0" t="n">
        <f aca="false">V24-N23</f>
        <v>0.227391914156501</v>
      </c>
      <c r="AE24" s="0" t="n">
        <f aca="false">-AD24/AC24</f>
        <v>0.399999999999992</v>
      </c>
    </row>
    <row r="25" customFormat="false" ht="12.8" hidden="false" customHeight="false" outlineLevel="0" collapsed="false">
      <c r="A25" s="0" t="n">
        <v>3</v>
      </c>
      <c r="B25" s="0" t="n">
        <v>0.44</v>
      </c>
      <c r="C25" s="0" t="n">
        <v>2.46438859493935</v>
      </c>
      <c r="D25" s="0" t="n">
        <v>16.3390285126516</v>
      </c>
      <c r="E25" s="1" t="n">
        <v>0.2011</v>
      </c>
      <c r="F25" s="1" t="n">
        <v>0.0091</v>
      </c>
      <c r="G25" s="1"/>
      <c r="H25" s="1"/>
      <c r="I25" s="0" t="n">
        <f aca="false">LN(C25)</f>
        <v>0.901943742221644</v>
      </c>
      <c r="J25" s="0" t="n">
        <f aca="false">LN($D$22 - D25)</f>
        <v>1.29772854589373</v>
      </c>
      <c r="N25" s="0" t="n">
        <f aca="false">B25*C25</f>
        <v>1.08433098177331</v>
      </c>
      <c r="O25" s="0" t="n">
        <f aca="false">$B$22*$D$22 - B25*D25</f>
        <v>2.8108274544333</v>
      </c>
      <c r="Q25" s="0" t="n">
        <f aca="false">LN(N25)</f>
        <v>0.0809631901518143</v>
      </c>
      <c r="R25" s="0" t="n">
        <f aca="false">LN(O25)</f>
        <v>1.03347890776839</v>
      </c>
      <c r="V25" s="0" t="n">
        <f aca="false">B25*C25 + (B24-B25)*C25</f>
        <v>1.1336187536721</v>
      </c>
      <c r="W25" s="0" t="n">
        <f aca="false">LN(V25)</f>
        <v>0.125414952722648</v>
      </c>
      <c r="X25" s="0" t="n">
        <f aca="false">W25-Q24</f>
        <v>0.300676501139534</v>
      </c>
      <c r="Y25" s="0" t="n">
        <f aca="false">A25-A24</f>
        <v>1</v>
      </c>
      <c r="Z25" s="0" t="n">
        <f aca="false">X25/Y25</f>
        <v>0.300676501139534</v>
      </c>
      <c r="AB25" s="0" t="n">
        <f aca="false">B25*D25 + (B24-B25)*D25</f>
        <v>7.51595311581974</v>
      </c>
      <c r="AC25" s="0" t="n">
        <f aca="false">AB25 - B24*D24</f>
        <v>-0.735953157119047</v>
      </c>
      <c r="AD25" s="0" t="n">
        <f aca="false">V25-N24</f>
        <v>0.294381262847614</v>
      </c>
      <c r="AE25" s="0" t="n">
        <f aca="false">-AD25/AC25</f>
        <v>0.399999999999993</v>
      </c>
    </row>
    <row r="26" customFormat="false" ht="12.8" hidden="false" customHeight="false" outlineLevel="0" collapsed="false">
      <c r="A26" s="0" t="n">
        <v>4</v>
      </c>
      <c r="B26" s="0" t="n">
        <v>0.42</v>
      </c>
      <c r="C26" s="0" t="n">
        <v>3.32893504417268</v>
      </c>
      <c r="D26" s="0" t="n">
        <v>14.1776623895683</v>
      </c>
      <c r="E26" s="1" t="n">
        <v>0.1985</v>
      </c>
      <c r="F26" s="1" t="n">
        <v>0.0118</v>
      </c>
      <c r="G26" s="1"/>
      <c r="H26" s="1"/>
      <c r="I26" s="0" t="n">
        <f aca="false">LN(C26)</f>
        <v>1.20265244628858</v>
      </c>
      <c r="J26" s="0" t="n">
        <f aca="false">LN($D$22 - D26)</f>
        <v>1.76170183237999</v>
      </c>
      <c r="N26" s="0" t="n">
        <f aca="false">B26*C26</f>
        <v>1.39815271855253</v>
      </c>
      <c r="O26" s="0" t="n">
        <f aca="false">$B$22*$D$22 - B26*D26</f>
        <v>4.04538179638131</v>
      </c>
      <c r="Q26" s="0" t="n">
        <f aca="false">LN(N26)</f>
        <v>0.335151878583857</v>
      </c>
      <c r="R26" s="0" t="n">
        <f aca="false">LN(O26)</f>
        <v>1.39757593329515</v>
      </c>
      <c r="V26" s="0" t="n">
        <f aca="false">B26*C26 + (B25-B26)*C26</f>
        <v>1.46473141943598</v>
      </c>
      <c r="W26" s="0" t="n">
        <f aca="false">LN(V26)</f>
        <v>0.38167189421875</v>
      </c>
      <c r="X26" s="0" t="n">
        <f aca="false">W26-Q25</f>
        <v>0.300708704066936</v>
      </c>
      <c r="Y26" s="0" t="n">
        <f aca="false">A26-A25</f>
        <v>1</v>
      </c>
      <c r="Z26" s="0" t="n">
        <f aca="false">X26/Y26</f>
        <v>0.300708704066936</v>
      </c>
      <c r="AB26" s="0" t="n">
        <f aca="false">B26*D26 + (B25-B26)*D26</f>
        <v>6.23817145141005</v>
      </c>
      <c r="AC26" s="0" t="n">
        <f aca="false">AB26 - B25*D25</f>
        <v>-0.951001094156651</v>
      </c>
      <c r="AD26" s="0" t="n">
        <f aca="false">V26-N25</f>
        <v>0.380400437662665</v>
      </c>
      <c r="AE26" s="0" t="n">
        <f aca="false">-AD26/AC26</f>
        <v>0.400000000000005</v>
      </c>
    </row>
    <row r="27" customFormat="false" ht="12.8" hidden="false" customHeight="false" outlineLevel="0" collapsed="false">
      <c r="A27" s="0" t="n">
        <v>5</v>
      </c>
      <c r="B27" s="0" t="n">
        <v>0.4</v>
      </c>
      <c r="C27" s="0" t="n">
        <v>4.49693733289496</v>
      </c>
      <c r="D27" s="0" t="n">
        <v>11.2576566677626</v>
      </c>
      <c r="E27" s="1" t="n">
        <v>0.1952</v>
      </c>
      <c r="F27" s="1" t="n">
        <v>0.0151</v>
      </c>
      <c r="G27" s="1"/>
      <c r="H27" s="1"/>
      <c r="I27" s="0" t="n">
        <f aca="false">LN(C27)</f>
        <v>1.50339657237792</v>
      </c>
      <c r="J27" s="0" t="n">
        <f aca="false">LN($D$22 - D27)</f>
        <v>2.16817826954746</v>
      </c>
      <c r="N27" s="0" t="n">
        <f aca="false">B27*C27</f>
        <v>1.79877493315798</v>
      </c>
      <c r="O27" s="0" t="n">
        <f aca="false">$B$22*$D$22 - B27*D27</f>
        <v>5.49693733289496</v>
      </c>
      <c r="Q27" s="0" t="n">
        <f aca="false">LN(N27)</f>
        <v>0.587105840503767</v>
      </c>
      <c r="R27" s="0" t="n">
        <f aca="false">LN(O27)</f>
        <v>1.70419108857613</v>
      </c>
      <c r="V27" s="0" t="n">
        <f aca="false">B27*C27 + (B26-B27)*C27</f>
        <v>1.88871367981588</v>
      </c>
      <c r="W27" s="0" t="n">
        <f aca="false">LN(V27)</f>
        <v>0.635896004673199</v>
      </c>
      <c r="X27" s="0" t="n">
        <f aca="false">W27-Q26</f>
        <v>0.300744126089342</v>
      </c>
      <c r="Y27" s="0" t="n">
        <f aca="false">A27-A26</f>
        <v>1</v>
      </c>
      <c r="Z27" s="0" t="n">
        <f aca="false">X27/Y27</f>
        <v>0.300744126089342</v>
      </c>
      <c r="AB27" s="0" t="n">
        <f aca="false">B27*D27 + (B26-B27)*D27</f>
        <v>4.72821580046029</v>
      </c>
      <c r="AC27" s="0" t="n">
        <f aca="false">AB27 - B26*D26</f>
        <v>-1.22640240315839</v>
      </c>
      <c r="AD27" s="0" t="n">
        <f aca="false">V27-N26</f>
        <v>0.490560961263358</v>
      </c>
      <c r="AE27" s="0" t="n">
        <f aca="false">-AD27/AC27</f>
        <v>0.400000000000001</v>
      </c>
    </row>
    <row r="28" customFormat="false" ht="12.8" hidden="false" customHeight="false" outlineLevel="0" collapsed="false">
      <c r="A28" s="0" t="n">
        <v>6</v>
      </c>
      <c r="B28" s="0" t="n">
        <v>0.38</v>
      </c>
      <c r="C28" s="0" t="n">
        <v>6.07498699002035</v>
      </c>
      <c r="D28" s="0" t="n">
        <v>7.31253252494914</v>
      </c>
      <c r="E28" s="1" t="n">
        <v>0.191</v>
      </c>
      <c r="F28" s="1" t="n">
        <v>0.0196</v>
      </c>
      <c r="G28" s="1"/>
      <c r="H28" s="1"/>
      <c r="I28" s="0" t="n">
        <f aca="false">LN(C28)</f>
        <v>1.80417984766388</v>
      </c>
      <c r="J28" s="0" t="n">
        <f aca="false">LN($D$22 - D28)</f>
        <v>2.54061469325593</v>
      </c>
      <c r="N28" s="0" t="n">
        <f aca="false">B28*C28</f>
        <v>2.30849505620773</v>
      </c>
      <c r="O28" s="0" t="n">
        <f aca="false">$B$22*$D$22 - B28*D28</f>
        <v>7.22123764051933</v>
      </c>
      <c r="Q28" s="0" t="n">
        <f aca="false">LN(N28)</f>
        <v>0.836595821402177</v>
      </c>
      <c r="R28" s="0" t="n">
        <f aca="false">LN(O28)</f>
        <v>1.97702635656876</v>
      </c>
      <c r="V28" s="0" t="n">
        <f aca="false">B28*C28 + (B27-B28)*C28</f>
        <v>2.42999479600814</v>
      </c>
      <c r="W28" s="0" t="n">
        <f aca="false">LN(V28)</f>
        <v>0.887889115789728</v>
      </c>
      <c r="X28" s="0" t="n">
        <f aca="false">W28-Q27</f>
        <v>0.300783275285961</v>
      </c>
      <c r="Y28" s="0" t="n">
        <f aca="false">A28-A27</f>
        <v>1</v>
      </c>
      <c r="Z28" s="0" t="n">
        <f aca="false">X28/Y28</f>
        <v>0.300783275285961</v>
      </c>
      <c r="AB28" s="0" t="n">
        <f aca="false">B28*D28 + (B27-B28)*D28</f>
        <v>2.92501300997966</v>
      </c>
      <c r="AC28" s="0" t="n">
        <f aca="false">AB28 - B27*D27</f>
        <v>-1.57804965712538</v>
      </c>
      <c r="AD28" s="0" t="n">
        <f aca="false">V28-N27</f>
        <v>0.631219862850156</v>
      </c>
      <c r="AE28" s="0" t="n">
        <f aca="false">-AD28/AC28</f>
        <v>0.400000000000001</v>
      </c>
    </row>
    <row r="33" customFormat="false" ht="12.8" hidden="false" customHeight="false" outlineLevel="0" collapsed="false">
      <c r="D33" s="0" t="s">
        <v>106</v>
      </c>
      <c r="E33" s="0" t="n">
        <f aca="false">1*32/($B$16*($B$10+273))</f>
        <v>1.28793367141592</v>
      </c>
      <c r="F33" s="0" t="n">
        <f aca="false">1*44/($B$16*($B$10+273))</f>
        <v>1.77090879819689</v>
      </c>
    </row>
    <row r="34" customFormat="false" ht="12.8" hidden="false" customHeight="false" outlineLevel="0" collapsed="false">
      <c r="B34" s="0" t="str">
        <f aca="false">A21</f>
        <v>t (h)</v>
      </c>
      <c r="C34" s="0" t="s">
        <v>107</v>
      </c>
      <c r="D34" s="0" t="s">
        <v>108</v>
      </c>
      <c r="E34" s="0" t="s">
        <v>109</v>
      </c>
      <c r="F34" s="0" t="s">
        <v>110</v>
      </c>
      <c r="G34" s="0" t="s">
        <v>111</v>
      </c>
      <c r="H34" s="0" t="s">
        <v>112</v>
      </c>
      <c r="I34" s="0" t="s">
        <v>113</v>
      </c>
    </row>
    <row r="35" customFormat="false" ht="12.8" hidden="false" customHeight="false" outlineLevel="0" collapsed="false">
      <c r="B35" s="0" t="n">
        <f aca="false">A22</f>
        <v>0</v>
      </c>
      <c r="C35" s="0" t="n">
        <f aca="false">$B$11*(1 - $B$12 - $B$13)/(1 - E22 - F22)</f>
        <v>60.007595898215</v>
      </c>
      <c r="D35" s="0" t="n">
        <f aca="false">V22</f>
        <v>0.5</v>
      </c>
      <c r="E35" s="0" t="n">
        <f aca="false">-E$33/$D35*($C35*E22 - $B$11*$B$12)</f>
        <v>0.598720400232847</v>
      </c>
      <c r="F35" s="0" t="n">
        <f aca="false">F$33/$D35*($C35*F22 - $B$11*$B$13)</f>
        <v>0.850143836278341</v>
      </c>
      <c r="G35" s="0" t="n">
        <f aca="false">F35/44 / (E35/32)</f>
        <v>1.03267973856209</v>
      </c>
      <c r="H35" s="0" t="n">
        <f aca="false">$D$3/E35</f>
        <v>0.501068612132354</v>
      </c>
      <c r="I35" s="0" t="n">
        <f aca="false">F35/$D$4</f>
        <v>1.13352511503779</v>
      </c>
    </row>
    <row r="36" customFormat="false" ht="12.8" hidden="false" customHeight="false" outlineLevel="0" collapsed="false">
      <c r="B36" s="0" t="n">
        <f aca="false">A23</f>
        <v>1</v>
      </c>
      <c r="C36" s="0" t="n">
        <f aca="false">$B$11*(1 - $B$12 - $B$13)/(1 - E23 - F23)</f>
        <v>60.007595898215</v>
      </c>
      <c r="D36" s="0" t="n">
        <f aca="false">V23</f>
        <v>0.675348086693305</v>
      </c>
      <c r="E36" s="0" t="n">
        <f aca="false">-E$33/$D36*($C36*E23 - $B$11*$B$12)</f>
        <v>0.603481867742004</v>
      </c>
      <c r="F36" s="0" t="n">
        <f aca="false">F$33/$D36*($C36*F23 - $B$11*$B$13)</f>
        <v>0.849705656674912</v>
      </c>
      <c r="G36" s="0" t="n">
        <f aca="false">F36/44 / (E36/32)</f>
        <v>1.02400384061451</v>
      </c>
      <c r="H36" s="0" t="n">
        <f aca="false">$D$3/E36</f>
        <v>0.497115184458622</v>
      </c>
      <c r="I36" s="0" t="n">
        <f aca="false">F36/$D$4</f>
        <v>1.13294087556655</v>
      </c>
    </row>
    <row r="37" customFormat="false" ht="12.8" hidden="false" customHeight="false" outlineLevel="0" collapsed="false">
      <c r="B37" s="0" t="n">
        <f aca="false">A24</f>
        <v>2</v>
      </c>
      <c r="C37" s="0" t="n">
        <f aca="false">$B$11*(1 - $B$12 - $B$13)/(1 - E24 - F24)</f>
        <v>60.0151937199291</v>
      </c>
      <c r="D37" s="0" t="n">
        <f aca="false">V24</f>
        <v>0.875726077382074</v>
      </c>
      <c r="E37" s="0" t="n">
        <f aca="false">-E$33/$D37*($C37*E24 - $B$11*$B$12)</f>
        <v>0.604333010716451</v>
      </c>
      <c r="F37" s="0" t="n">
        <f aca="false">F$33/$D37*($C37*F24 - $B$11*$B$13)</f>
        <v>0.861682899523819</v>
      </c>
      <c r="G37" s="0" t="n">
        <f aca="false">F37/44 / (E37/32)</f>
        <v>1.03697541135146</v>
      </c>
      <c r="H37" s="0" t="n">
        <f aca="false">$D$3/E37</f>
        <v>0.496415047134928</v>
      </c>
      <c r="I37" s="0" t="n">
        <f aca="false">F37/$D$4</f>
        <v>1.14891053269842</v>
      </c>
    </row>
    <row r="38" customFormat="false" ht="12.8" hidden="false" customHeight="false" outlineLevel="0" collapsed="false">
      <c r="B38" s="0" t="n">
        <f aca="false">A25</f>
        <v>3</v>
      </c>
      <c r="C38" s="0" t="n">
        <f aca="false">$B$11*(1 - $B$12 - $B$13)/(1 - E25 - F25)</f>
        <v>60.0151937199291</v>
      </c>
      <c r="D38" s="0" t="n">
        <f aca="false">V25</f>
        <v>1.1336187536721</v>
      </c>
      <c r="E38" s="0" t="n">
        <f aca="false">-E$33/$D38*($C38*E25 - $B$11*$B$12)</f>
        <v>0.603219867586899</v>
      </c>
      <c r="F38" s="0" t="n">
        <f aca="false">F$33/$D38*($C38*F25 - $B$11*$B$13)</f>
        <v>0.853162539506807</v>
      </c>
      <c r="G38" s="0" t="n">
        <f aca="false">F38/44 / (E38/32)</f>
        <v>1.0286163971956</v>
      </c>
      <c r="H38" s="0" t="n">
        <f aca="false">$D$3/E38</f>
        <v>0.497331099521158</v>
      </c>
      <c r="I38" s="0" t="n">
        <f aca="false">F38/$D$4</f>
        <v>1.13755005267574</v>
      </c>
    </row>
    <row r="39" customFormat="false" ht="12.8" hidden="false" customHeight="false" outlineLevel="0" collapsed="false">
      <c r="B39" s="0" t="n">
        <f aca="false">A26</f>
        <v>4</v>
      </c>
      <c r="C39" s="0" t="n">
        <f aca="false">$B$11*(1 - $B$12 - $B$13)/(1 - E26 - F26)</f>
        <v>60.0227934658731</v>
      </c>
      <c r="D39" s="0" t="n">
        <f aca="false">V26</f>
        <v>1.46473141943598</v>
      </c>
      <c r="E39" s="0" t="n">
        <f aca="false">-E$33/$D39*($C39*E26 - $B$11*$B$12)</f>
        <v>0.602736421048418</v>
      </c>
      <c r="F39" s="0" t="n">
        <f aca="false">F$33/$D39*($C39*F26 - $B$11*$B$13)</f>
        <v>0.856320634104787</v>
      </c>
      <c r="G39" s="0" t="n">
        <f aca="false">F39/44 / (E39/32)</f>
        <v>1.03325205054312</v>
      </c>
      <c r="H39" s="0" t="n">
        <f aca="false">$D$3/E39</f>
        <v>0.497730001910572</v>
      </c>
      <c r="I39" s="0" t="n">
        <f aca="false">F39/$D$4</f>
        <v>1.14176084547305</v>
      </c>
    </row>
    <row r="40" customFormat="false" ht="12.8" hidden="false" customHeight="false" outlineLevel="0" collapsed="false">
      <c r="B40" s="0" t="n">
        <f aca="false">A27</f>
        <v>5</v>
      </c>
      <c r="C40" s="0" t="n">
        <f aca="false">$B$11*(1 - $B$12 - $B$13)/(1 - E27 - F27)</f>
        <v>60.0227934658731</v>
      </c>
      <c r="D40" s="0" t="n">
        <f aca="false">V27</f>
        <v>1.88871367981588</v>
      </c>
      <c r="E40" s="0" t="n">
        <f aca="false">-E$33/$D40*($C40*E27 - $B$11*$B$12)</f>
        <v>0.60250250157425</v>
      </c>
      <c r="F40" s="0" t="n">
        <f aca="false">F$33/$D40*($C40*F27 - $B$11*$B$13)</f>
        <v>0.849812706961818</v>
      </c>
      <c r="G40" s="0" t="n">
        <f aca="false">F40/44 / (E40/32)</f>
        <v>1.02579757502795</v>
      </c>
      <c r="H40" s="0" t="n">
        <f aca="false">$D$3/E40</f>
        <v>0.497923243830764</v>
      </c>
      <c r="I40" s="0" t="n">
        <f aca="false">F40/$D$4</f>
        <v>1.13308360928242</v>
      </c>
    </row>
    <row r="41" customFormat="false" ht="12.8" hidden="false" customHeight="false" outlineLevel="0" collapsed="false">
      <c r="B41" s="0" t="n">
        <f aca="false">A28</f>
        <v>6</v>
      </c>
      <c r="C41" s="0" t="n">
        <f aca="false">$B$11*(1 - $B$12 - $B$13)/(1 - E28 - F28)</f>
        <v>60.0456042563973</v>
      </c>
      <c r="D41" s="0" t="n">
        <f aca="false">V28</f>
        <v>2.42999479600814</v>
      </c>
      <c r="E41" s="0" t="n">
        <f aca="false">-E$33/$D41*($C41*E28 - $B$11*$B$12)</f>
        <v>0.599600440975944</v>
      </c>
      <c r="F41" s="0" t="n">
        <f aca="false">F$33/$D41*($C41*F28 - $B$11*$B$13)</f>
        <v>0.857685648253047</v>
      </c>
      <c r="G41" s="0" t="n">
        <f aca="false">F41/44 / (E41/32)</f>
        <v>1.0403117441548</v>
      </c>
      <c r="H41" s="0" t="n">
        <f aca="false">$D$3/E41</f>
        <v>0.500333187733656</v>
      </c>
      <c r="I41" s="0" t="n">
        <f aca="false">F41/$D$4</f>
        <v>1.1435808643374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2:AP7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ColWidth="11.53515625" defaultRowHeight="12.8" zeroHeight="false" outlineLevelRow="0" outlineLevelCol="0"/>
  <sheetData>
    <row r="12" customFormat="false" ht="12.8" hidden="false" customHeight="false" outlineLevel="0" collapsed="false">
      <c r="C12" s="0" t="n">
        <f aca="false">AVERAGE(C14:C16)</f>
        <v>20.0633333333333</v>
      </c>
    </row>
    <row r="13" customFormat="false" ht="12.8" hidden="false" customHeight="false" outlineLevel="0" collapsed="false">
      <c r="C13" s="0" t="s">
        <v>114</v>
      </c>
      <c r="D13" s="0" t="s">
        <v>115</v>
      </c>
      <c r="E13" s="0" t="s">
        <v>116</v>
      </c>
      <c r="F13" s="0" t="s">
        <v>117</v>
      </c>
    </row>
    <row r="14" customFormat="false" ht="12.8" hidden="false" customHeight="false" outlineLevel="0" collapsed="false">
      <c r="C14" s="0" t="n">
        <v>20.1</v>
      </c>
      <c r="D14" s="0" t="n">
        <f aca="false">ROUND(C14*0.02,2)</f>
        <v>0.4</v>
      </c>
      <c r="E14" s="0" t="n">
        <v>30.1</v>
      </c>
      <c r="F14" s="0" t="n">
        <v>0.1</v>
      </c>
    </row>
    <row r="15" customFormat="false" ht="12.8" hidden="false" customHeight="false" outlineLevel="0" collapsed="false">
      <c r="C15" s="0" t="n">
        <v>20.15</v>
      </c>
      <c r="D15" s="0" t="n">
        <f aca="false">ROUND(C15*0.02,2)</f>
        <v>0.4</v>
      </c>
      <c r="E15" s="0" t="n">
        <v>30.1</v>
      </c>
      <c r="F15" s="0" t="n">
        <v>0.1</v>
      </c>
    </row>
    <row r="16" customFormat="false" ht="12.8" hidden="false" customHeight="false" outlineLevel="0" collapsed="false">
      <c r="C16" s="0" t="n">
        <v>19.94</v>
      </c>
      <c r="D16" s="0" t="n">
        <f aca="false">ROUND(C16*0.02,2)</f>
        <v>0.4</v>
      </c>
      <c r="E16" s="0" t="n">
        <v>29.9</v>
      </c>
      <c r="F16" s="0" t="n">
        <v>0.1</v>
      </c>
    </row>
    <row r="20" customFormat="false" ht="12.8" hidden="false" customHeight="false" outlineLevel="0" collapsed="false">
      <c r="A20" s="0" t="s">
        <v>4</v>
      </c>
      <c r="B20" s="0" t="s">
        <v>118</v>
      </c>
      <c r="C20" s="0" t="s">
        <v>119</v>
      </c>
      <c r="D20" s="0" t="s">
        <v>120</v>
      </c>
      <c r="E20" s="0" t="s">
        <v>121</v>
      </c>
      <c r="F20" s="0" t="s">
        <v>49</v>
      </c>
      <c r="G20" s="0" t="s">
        <v>122</v>
      </c>
      <c r="H20" s="0" t="s">
        <v>123</v>
      </c>
      <c r="I20" s="0" t="s">
        <v>124</v>
      </c>
      <c r="J20" s="0" t="s">
        <v>125</v>
      </c>
      <c r="K20" s="0" t="s">
        <v>126</v>
      </c>
    </row>
    <row r="21" customFormat="false" ht="12.8" hidden="false" customHeight="false" outlineLevel="0" collapsed="false">
      <c r="A21" s="0" t="n">
        <v>0</v>
      </c>
      <c r="B21" s="0" t="n">
        <v>0</v>
      </c>
      <c r="C21" s="0" t="n">
        <v>0</v>
      </c>
      <c r="D21" s="0" t="n">
        <v>0</v>
      </c>
      <c r="E21" s="0" t="n">
        <v>0.01</v>
      </c>
      <c r="F21" s="0" t="n">
        <v>0.8</v>
      </c>
      <c r="G21" s="0" t="n">
        <v>0.1</v>
      </c>
      <c r="H21" s="0" t="n">
        <v>19.67</v>
      </c>
      <c r="I21" s="0" t="n">
        <v>0.4</v>
      </c>
      <c r="J21" s="0" t="n">
        <v>0.07</v>
      </c>
      <c r="K21" s="0" t="n">
        <v>0.05</v>
      </c>
      <c r="AO21" s="0" t="s">
        <v>127</v>
      </c>
    </row>
    <row r="22" customFormat="false" ht="12.8" hidden="false" customHeight="false" outlineLevel="0" collapsed="false">
      <c r="A22" s="0" t="n">
        <v>2</v>
      </c>
      <c r="B22" s="0" t="n">
        <v>0</v>
      </c>
      <c r="C22" s="0" t="n">
        <v>0</v>
      </c>
      <c r="D22" s="0" t="n">
        <v>0.01</v>
      </c>
      <c r="E22" s="0" t="n">
        <v>0.01</v>
      </c>
      <c r="F22" s="0" t="n">
        <v>0.816</v>
      </c>
      <c r="G22" s="0" t="n">
        <v>0.1</v>
      </c>
      <c r="H22" s="0" t="n">
        <v>19.12</v>
      </c>
      <c r="I22" s="0" t="n">
        <v>0.4</v>
      </c>
      <c r="J22" s="0" t="n">
        <v>0.07</v>
      </c>
      <c r="K22" s="0" t="n">
        <v>0.05</v>
      </c>
      <c r="AO22" s="0" t="s">
        <v>128</v>
      </c>
      <c r="AP22" s="0" t="n">
        <v>1</v>
      </c>
    </row>
    <row r="23" customFormat="false" ht="12.8" hidden="false" customHeight="false" outlineLevel="0" collapsed="false">
      <c r="A23" s="0" t="n">
        <v>4</v>
      </c>
      <c r="B23" s="0" t="n">
        <v>0</v>
      </c>
      <c r="C23" s="0" t="n">
        <v>0</v>
      </c>
      <c r="D23" s="0" t="n">
        <v>0.02</v>
      </c>
      <c r="E23" s="0" t="n">
        <v>0.01</v>
      </c>
      <c r="F23" s="0" t="n">
        <v>0.834</v>
      </c>
      <c r="G23" s="0" t="n">
        <v>0.1</v>
      </c>
      <c r="H23" s="0" t="n">
        <v>19.63</v>
      </c>
      <c r="I23" s="0" t="n">
        <v>0.4</v>
      </c>
      <c r="J23" s="0" t="n">
        <v>0.11</v>
      </c>
      <c r="K23" s="0" t="n">
        <v>0.05</v>
      </c>
      <c r="AO23" s="0" t="s">
        <v>129</v>
      </c>
      <c r="AP23" s="0" t="n">
        <v>0.46</v>
      </c>
    </row>
    <row r="24" customFormat="false" ht="12.8" hidden="false" customHeight="false" outlineLevel="0" collapsed="false">
      <c r="A24" s="0" t="n">
        <v>6</v>
      </c>
      <c r="B24" s="0" t="n">
        <v>0</v>
      </c>
      <c r="C24" s="0" t="n">
        <v>0</v>
      </c>
      <c r="D24" s="0" t="n">
        <v>0.02</v>
      </c>
      <c r="E24" s="0" t="n">
        <v>0.01</v>
      </c>
      <c r="F24" s="0" t="n">
        <v>0.853</v>
      </c>
      <c r="G24" s="0" t="n">
        <v>0.1</v>
      </c>
      <c r="H24" s="0" t="n">
        <v>18.21</v>
      </c>
      <c r="I24" s="0" t="n">
        <v>0.4</v>
      </c>
      <c r="J24" s="0" t="n">
        <v>0.16</v>
      </c>
      <c r="K24" s="0" t="n">
        <v>0.05</v>
      </c>
      <c r="AO24" s="0" t="s">
        <v>130</v>
      </c>
      <c r="AP24" s="0" t="n">
        <v>8</v>
      </c>
    </row>
    <row r="25" customFormat="false" ht="12.8" hidden="false" customHeight="false" outlineLevel="0" collapsed="false">
      <c r="A25" s="0" t="n">
        <v>8</v>
      </c>
      <c r="B25" s="0" t="n">
        <v>0</v>
      </c>
      <c r="C25" s="0" t="n">
        <v>0</v>
      </c>
      <c r="D25" s="0" t="n">
        <v>0.03</v>
      </c>
      <c r="E25" s="0" t="n">
        <v>0.01</v>
      </c>
      <c r="F25" s="0" t="n">
        <v>0.896670030991592</v>
      </c>
      <c r="G25" s="0" t="n">
        <v>0.1</v>
      </c>
      <c r="H25" s="0" t="n">
        <v>16.92</v>
      </c>
      <c r="I25" s="0" t="n">
        <v>0.4</v>
      </c>
      <c r="J25" s="0" t="n">
        <v>0.36</v>
      </c>
      <c r="K25" s="0" t="n">
        <v>0.05</v>
      </c>
      <c r="AO25" s="0" t="s">
        <v>131</v>
      </c>
      <c r="AP25" s="0" t="n">
        <v>0.5</v>
      </c>
    </row>
    <row r="26" customFormat="false" ht="12.8" hidden="false" customHeight="false" outlineLevel="0" collapsed="false">
      <c r="A26" s="0" t="n">
        <v>10</v>
      </c>
      <c r="B26" s="0" t="n">
        <v>0</v>
      </c>
      <c r="C26" s="0" t="n">
        <v>0</v>
      </c>
      <c r="D26" s="0" t="n">
        <v>0.07</v>
      </c>
      <c r="E26" s="0" t="n">
        <v>0.01</v>
      </c>
      <c r="F26" s="0" t="n">
        <v>1.01537748268428</v>
      </c>
      <c r="G26" s="0" t="n">
        <v>0.1</v>
      </c>
      <c r="H26" s="0" t="n">
        <v>14.48</v>
      </c>
      <c r="I26" s="0" t="n">
        <v>0.4</v>
      </c>
      <c r="J26" s="0" t="n">
        <v>0.73</v>
      </c>
      <c r="K26" s="0" t="n">
        <v>0.05</v>
      </c>
    </row>
    <row r="27" customFormat="false" ht="12.8" hidden="false" customHeight="false" outlineLevel="0" collapsed="false">
      <c r="A27" s="0" t="n">
        <v>12</v>
      </c>
      <c r="B27" s="0" t="n">
        <v>0</v>
      </c>
      <c r="C27" s="0" t="n">
        <v>0</v>
      </c>
      <c r="D27" s="0" t="n">
        <v>0.19</v>
      </c>
      <c r="E27" s="0" t="n">
        <v>0.01</v>
      </c>
      <c r="F27" s="0" t="n">
        <v>1.33805779152319</v>
      </c>
      <c r="G27" s="0" t="n">
        <v>0.1</v>
      </c>
      <c r="H27" s="0" t="n">
        <v>8.48</v>
      </c>
      <c r="I27" s="0" t="n">
        <v>0.4</v>
      </c>
      <c r="J27" s="0" t="n">
        <v>1.48</v>
      </c>
      <c r="K27" s="0" t="n">
        <v>0.05</v>
      </c>
      <c r="Y27" s="0" t="s">
        <v>47</v>
      </c>
      <c r="Z27" s="0" t="s">
        <v>132</v>
      </c>
      <c r="AD27" s="0" t="s">
        <v>133</v>
      </c>
      <c r="AE27" s="0" t="s">
        <v>134</v>
      </c>
      <c r="AF27" s="0" t="s">
        <v>135</v>
      </c>
      <c r="AG27" s="0" t="s">
        <v>136</v>
      </c>
      <c r="AH27" s="0" t="s">
        <v>118</v>
      </c>
      <c r="AI27" s="0" t="s">
        <v>120</v>
      </c>
      <c r="AJ27" s="0" t="s">
        <v>123</v>
      </c>
      <c r="AK27" s="0" t="s">
        <v>125</v>
      </c>
      <c r="AL27" s="0" t="s">
        <v>137</v>
      </c>
      <c r="AM27" s="0" t="s">
        <v>138</v>
      </c>
      <c r="AO27" s="0" t="s">
        <v>47</v>
      </c>
      <c r="AP27" s="0" t="s">
        <v>139</v>
      </c>
    </row>
    <row r="28" customFormat="false" ht="12.8" hidden="false" customHeight="false" outlineLevel="0" collapsed="false">
      <c r="A28" s="0" t="s">
        <v>140</v>
      </c>
      <c r="B28" s="0" t="n">
        <v>0.49</v>
      </c>
      <c r="C28" s="0" t="n">
        <v>0.01</v>
      </c>
      <c r="D28" s="0" t="n">
        <v>0.11</v>
      </c>
      <c r="E28" s="0" t="n">
        <v>0.01</v>
      </c>
      <c r="F28" s="0" t="n">
        <v>1.34</v>
      </c>
      <c r="G28" s="0" t="n">
        <v>0.1</v>
      </c>
      <c r="H28" s="0" t="n">
        <v>14.57</v>
      </c>
      <c r="I28" s="0" t="n">
        <v>0.4</v>
      </c>
      <c r="J28" s="0" t="n">
        <v>1.5</v>
      </c>
      <c r="K28" s="0" t="n">
        <v>0.05</v>
      </c>
      <c r="Y28" s="2" t="str">
        <f aca="false">IF(AND(AB28 = 1, $AP$22 = 1), "", (B28*$C$12 - (B28+D28)*H28)/(J28*F28))</f>
        <v/>
      </c>
      <c r="Z28" s="0" t="n">
        <f aca="false">(B28 + D28)/F28</f>
        <v>0.447761194029851</v>
      </c>
      <c r="AA28" s="0" t="e">
        <f aca="false">Z28/Y28</f>
        <v>#VALUE!</v>
      </c>
      <c r="AB28" s="0" t="n">
        <v>1</v>
      </c>
      <c r="AD28" s="0" t="n">
        <v>0</v>
      </c>
      <c r="AE28" s="0" t="n">
        <v>0</v>
      </c>
      <c r="AF28" s="0" t="n">
        <v>0</v>
      </c>
      <c r="AG28" s="0" t="n">
        <v>0</v>
      </c>
      <c r="AH28" s="0" t="n">
        <f aca="false">B28 + AD28*C28</f>
        <v>0.49</v>
      </c>
      <c r="AI28" s="0" t="n">
        <f aca="false">D28 + AE28*E28</f>
        <v>0.11</v>
      </c>
      <c r="AJ28" s="0" t="n">
        <f aca="false">H28 + AF28*I28</f>
        <v>14.57</v>
      </c>
      <c r="AK28" s="0" t="n">
        <f aca="false">J28 + AG28*K28</f>
        <v>1.5</v>
      </c>
      <c r="AL28" s="2" t="str">
        <f aca="false">IF($AP$21 &lt;&gt; 1, "", IF(AND(AB28 = 1, $AP$22 = 1), "", (AH28*$C$12 - (AH28+AI28)*AJ28)/(AK28*F28)) )</f>
        <v/>
      </c>
      <c r="AM28" s="0" t="n">
        <f aca="false">(AH28 + AI28)/F28</f>
        <v>0.447761194029851</v>
      </c>
      <c r="AO28" s="0" t="n">
        <v>0</v>
      </c>
      <c r="AP28" s="0" t="n">
        <f aca="false">$AP$23/(1 + EXP(-$AP$24*(AO28 - $AP$25)))</f>
        <v>0.00827365658256212</v>
      </c>
    </row>
    <row r="29" customFormat="false" ht="12.8" hidden="false" customHeight="false" outlineLevel="0" collapsed="false">
      <c r="A29" s="0" t="s">
        <v>141</v>
      </c>
      <c r="B29" s="0" t="n">
        <v>0.51</v>
      </c>
      <c r="C29" s="0" t="n">
        <v>0.01</v>
      </c>
      <c r="D29" s="0" t="n">
        <v>0.11</v>
      </c>
      <c r="E29" s="0" t="n">
        <v>0.01</v>
      </c>
      <c r="F29" s="0" t="n">
        <v>1.34</v>
      </c>
      <c r="G29" s="0" t="n">
        <v>0.1</v>
      </c>
      <c r="H29" s="0" t="n">
        <v>13.66</v>
      </c>
      <c r="I29" s="0" t="n">
        <v>0.4</v>
      </c>
      <c r="J29" s="0" t="n">
        <v>1.59</v>
      </c>
      <c r="K29" s="0" t="n">
        <v>0.05</v>
      </c>
      <c r="Y29" s="2" t="str">
        <f aca="false">IF(AND(AB29 = 1, $AP$22 = 1), "", (B29*$C$12 - (B29+D29)*H29)/(J29*F29))</f>
        <v/>
      </c>
      <c r="Z29" s="0" t="n">
        <f aca="false">(B29 + D29)/F29</f>
        <v>0.462686567164179</v>
      </c>
      <c r="AA29" s="0" t="e">
        <f aca="false">Z29/Y29</f>
        <v>#VALUE!</v>
      </c>
      <c r="AB29" s="0" t="n">
        <v>1</v>
      </c>
      <c r="AD29" s="0" t="n">
        <v>0</v>
      </c>
      <c r="AE29" s="0" t="n">
        <v>0</v>
      </c>
      <c r="AF29" s="0" t="n">
        <v>0</v>
      </c>
      <c r="AG29" s="0" t="n">
        <v>0</v>
      </c>
      <c r="AH29" s="0" t="n">
        <f aca="false">B29 + AD29*C29</f>
        <v>0.51</v>
      </c>
      <c r="AI29" s="0" t="n">
        <f aca="false">D29 + AE29*E29</f>
        <v>0.11</v>
      </c>
      <c r="AJ29" s="0" t="n">
        <f aca="false">H29 + AF29*I29</f>
        <v>13.66</v>
      </c>
      <c r="AK29" s="0" t="n">
        <f aca="false">J29 + AG29*K29</f>
        <v>1.59</v>
      </c>
      <c r="AL29" s="2" t="str">
        <f aca="false">IF($AP$21 &lt;&gt; 1, "", IF(AND(AB29 = 1, $AP$22 = 1), "", (AH29*$C$12 - (AH29+AI29)*AJ29)/(AK29*F29)) )</f>
        <v/>
      </c>
      <c r="AM29" s="0" t="n">
        <f aca="false">(AH29 + AI29)/F29</f>
        <v>0.462686567164179</v>
      </c>
      <c r="AO29" s="0" t="n">
        <v>0.05</v>
      </c>
      <c r="AP29" s="0" t="n">
        <f aca="false">$AP$23/(1 + EXP(-$AP$24*(AO29 - $AP$25)))</f>
        <v>0.0122346170453583</v>
      </c>
    </row>
    <row r="30" customFormat="false" ht="12.8" hidden="false" customHeight="false" outlineLevel="0" collapsed="false">
      <c r="A30" s="0" t="s">
        <v>142</v>
      </c>
      <c r="B30" s="0" t="n">
        <v>0.5</v>
      </c>
      <c r="C30" s="0" t="n">
        <v>0.01</v>
      </c>
      <c r="D30" s="0" t="n">
        <v>0.09</v>
      </c>
      <c r="E30" s="0" t="n">
        <v>0.01</v>
      </c>
      <c r="F30" s="0" t="n">
        <v>1.34</v>
      </c>
      <c r="G30" s="0" t="n">
        <v>0.1</v>
      </c>
      <c r="H30" s="0" t="n">
        <v>14.01</v>
      </c>
      <c r="I30" s="0" t="n">
        <v>0.4</v>
      </c>
      <c r="J30" s="0" t="n">
        <v>1.56</v>
      </c>
      <c r="K30" s="0" t="n">
        <v>0.05</v>
      </c>
      <c r="Y30" s="2" t="str">
        <f aca="false">IF(AND(AB30 = 1, $AP$22 = 1), "", (B30*$C$12 - (B30+D30)*H30)/(J30*F30))</f>
        <v/>
      </c>
      <c r="Z30" s="0" t="n">
        <f aca="false">(B30 + D30)/F30</f>
        <v>0.440298507462687</v>
      </c>
      <c r="AA30" s="0" t="e">
        <f aca="false">Z30/Y30</f>
        <v>#VALUE!</v>
      </c>
      <c r="AB30" s="0" t="n">
        <v>1</v>
      </c>
      <c r="AD30" s="0" t="n">
        <v>0</v>
      </c>
      <c r="AE30" s="0" t="n">
        <v>0</v>
      </c>
      <c r="AF30" s="0" t="n">
        <v>0</v>
      </c>
      <c r="AG30" s="0" t="n">
        <v>0</v>
      </c>
      <c r="AH30" s="0" t="n">
        <f aca="false">B30 + AD30*C30</f>
        <v>0.5</v>
      </c>
      <c r="AI30" s="0" t="n">
        <f aca="false">D30 + AE30*E30</f>
        <v>0.09</v>
      </c>
      <c r="AJ30" s="0" t="n">
        <f aca="false">H30 + AF30*I30</f>
        <v>14.01</v>
      </c>
      <c r="AK30" s="0" t="n">
        <f aca="false">J30 + AG30*K30</f>
        <v>1.56</v>
      </c>
      <c r="AL30" s="2" t="str">
        <f aca="false">IF($AP$21 &lt;&gt; 1, "", IF(AND(AB30 = 1, $AP$22 = 1), "", (AH30*$C$12 - (AH30+AI30)*AJ30)/(AK30*F30)) )</f>
        <v/>
      </c>
      <c r="AM30" s="0" t="n">
        <f aca="false">(AH30 + AI30)/F30</f>
        <v>0.440298507462687</v>
      </c>
      <c r="AO30" s="0" t="n">
        <v>0.1</v>
      </c>
      <c r="AP30" s="0" t="n">
        <f aca="false">$AP$23/(1 + EXP(-$AP$24*(AO30 - $AP$25)))</f>
        <v>0.0180162324865116</v>
      </c>
    </row>
    <row r="31" customFormat="false" ht="12.8" hidden="false" customHeight="false" outlineLevel="0" collapsed="false">
      <c r="A31" s="0" t="s">
        <v>143</v>
      </c>
      <c r="B31" s="0" t="n">
        <v>0.5</v>
      </c>
      <c r="C31" s="0" t="n">
        <v>0.01</v>
      </c>
      <c r="D31" s="0" t="n">
        <v>0.09</v>
      </c>
      <c r="E31" s="0" t="n">
        <v>0.01</v>
      </c>
      <c r="F31" s="0" t="n">
        <v>1.34</v>
      </c>
      <c r="G31" s="0" t="n">
        <v>0.1</v>
      </c>
      <c r="H31" s="0" t="n">
        <v>12.95</v>
      </c>
      <c r="I31" s="0" t="n">
        <v>0.4</v>
      </c>
      <c r="J31" s="0" t="n">
        <v>1.52</v>
      </c>
      <c r="K31" s="0" t="n">
        <v>0.05</v>
      </c>
      <c r="Y31" s="2" t="str">
        <f aca="false">IF(AND(AB31 = 1, $AP$22 = 1), "", (B31*$C$12 - (B31+D31)*H31)/(J31*F31))</f>
        <v/>
      </c>
      <c r="Z31" s="0" t="n">
        <f aca="false">(B31 + D31)/F31</f>
        <v>0.440298507462687</v>
      </c>
      <c r="AA31" s="0" t="e">
        <f aca="false">Z31/Y31</f>
        <v>#VALUE!</v>
      </c>
      <c r="AB31" s="0" t="n">
        <v>1</v>
      </c>
      <c r="AD31" s="0" t="n">
        <v>0</v>
      </c>
      <c r="AE31" s="0" t="n">
        <v>0</v>
      </c>
      <c r="AF31" s="0" t="n">
        <v>0</v>
      </c>
      <c r="AG31" s="0" t="n">
        <v>0</v>
      </c>
      <c r="AH31" s="0" t="n">
        <f aca="false">B31 + AD31*C31</f>
        <v>0.5</v>
      </c>
      <c r="AI31" s="0" t="n">
        <f aca="false">D31 + AE31*E31</f>
        <v>0.09</v>
      </c>
      <c r="AJ31" s="0" t="n">
        <f aca="false">H31 + AF31*I31</f>
        <v>12.95</v>
      </c>
      <c r="AK31" s="0" t="n">
        <f aca="false">J31 + AG31*K31</f>
        <v>1.52</v>
      </c>
      <c r="AL31" s="2" t="str">
        <f aca="false">IF($AP$21 &lt;&gt; 1, "", IF(AND(AB31 = 1, $AP$22 = 1), "", (AH31*$C$12 - (AH31+AI31)*AJ31)/(AK31*F31)) )</f>
        <v/>
      </c>
      <c r="AM31" s="0" t="n">
        <f aca="false">(AH31 + AI31)/F31</f>
        <v>0.440298507462687</v>
      </c>
      <c r="AO31" s="0" t="n">
        <v>0.15</v>
      </c>
      <c r="AP31" s="0" t="n">
        <f aca="false">$AP$23/(1 + EXP(-$AP$24*(AO31 - $AP$25)))</f>
        <v>0.0263691209134796</v>
      </c>
    </row>
    <row r="32" customFormat="false" ht="12.8" hidden="false" customHeight="false" outlineLevel="0" collapsed="false">
      <c r="A32" s="0" t="n">
        <v>21</v>
      </c>
      <c r="B32" s="0" t="n">
        <v>0.51</v>
      </c>
      <c r="C32" s="0" t="n">
        <v>0.01</v>
      </c>
      <c r="D32" s="0" t="n">
        <v>0.1</v>
      </c>
      <c r="E32" s="0" t="n">
        <v>0.01</v>
      </c>
      <c r="F32" s="0" t="n">
        <v>1.34</v>
      </c>
      <c r="G32" s="0" t="n">
        <v>0.1</v>
      </c>
      <c r="H32" s="0" t="n">
        <v>13.57</v>
      </c>
      <c r="I32" s="0" t="n">
        <v>0.4</v>
      </c>
      <c r="J32" s="0" t="n">
        <v>1.61</v>
      </c>
      <c r="K32" s="0" t="n">
        <v>0.05</v>
      </c>
      <c r="Y32" s="0" t="n">
        <f aca="false">IF(AND(AB32 = 1, $AP$22 = 1), "", (B32*$C$12 - (B32+D32)*H32)/(J32*F32))</f>
        <v>0.90599796050802</v>
      </c>
      <c r="Z32" s="0" t="n">
        <f aca="false">(B32 + D32)/F32</f>
        <v>0.455223880597015</v>
      </c>
      <c r="AA32" s="0" t="n">
        <f aca="false">Z32/Y32</f>
        <v>0.502455745421057</v>
      </c>
      <c r="AD32" s="0" t="n">
        <v>0</v>
      </c>
      <c r="AE32" s="0" t="n">
        <v>-0.5</v>
      </c>
      <c r="AF32" s="0" t="n">
        <v>0</v>
      </c>
      <c r="AG32" s="0" t="n">
        <v>0</v>
      </c>
      <c r="AH32" s="0" t="n">
        <f aca="false">B32 + AD32*C32</f>
        <v>0.51</v>
      </c>
      <c r="AI32" s="0" t="n">
        <f aca="false">D32 + AE32*E32</f>
        <v>0.095</v>
      </c>
      <c r="AJ32" s="0" t="n">
        <f aca="false">H32 + AF32*I32</f>
        <v>13.57</v>
      </c>
      <c r="AK32" s="0" t="n">
        <f aca="false">J32 + AG32*K32</f>
        <v>1.61</v>
      </c>
      <c r="AL32" s="2" t="str">
        <f aca="false">IF($AP$21 &lt;&gt; 1, "", IF(AND(AB32 = 1, $AP$22 = 1), "", (AH32*$C$12 - (AH32+AI32)*AJ32)/(AK32*F32)) )</f>
        <v/>
      </c>
      <c r="AM32" s="0" t="n">
        <f aca="false">(AH32 + AI32)/F32</f>
        <v>0.451492537313433</v>
      </c>
      <c r="AO32" s="0" t="n">
        <v>0.2</v>
      </c>
      <c r="AP32" s="0" t="n">
        <f aca="false">$AP$23/(1 + EXP(-$AP$24*(AO32 - $AP$25)))</f>
        <v>0.0382594403872043</v>
      </c>
    </row>
    <row r="33" customFormat="false" ht="12.8" hidden="false" customHeight="false" outlineLevel="0" collapsed="false">
      <c r="A33" s="0" t="n">
        <v>23</v>
      </c>
      <c r="B33" s="0" t="n">
        <v>0.5</v>
      </c>
      <c r="C33" s="0" t="n">
        <v>0.01</v>
      </c>
      <c r="D33" s="0" t="n">
        <v>0.11</v>
      </c>
      <c r="E33" s="0" t="n">
        <v>0.01</v>
      </c>
      <c r="F33" s="0" t="n">
        <v>1.34</v>
      </c>
      <c r="G33" s="0" t="n">
        <v>0.1</v>
      </c>
      <c r="H33" s="0" t="n">
        <v>12.98</v>
      </c>
      <c r="I33" s="0" t="n">
        <v>0.4</v>
      </c>
      <c r="J33" s="0" t="n">
        <v>1.62</v>
      </c>
      <c r="K33" s="0" t="n">
        <v>0.05</v>
      </c>
      <c r="Y33" s="0" t="n">
        <f aca="false">IF(AND(AB33 = 1, $AP$22 = 1), "", (B33*$C$12 - (B33+D33)*H33)/(J33*F33))</f>
        <v>0.973773109759843</v>
      </c>
      <c r="Z33" s="0" t="n">
        <f aca="false">(B33 + D33)/F33</f>
        <v>0.455223880597015</v>
      </c>
      <c r="AA33" s="0" t="n">
        <f aca="false">Z33/Y33</f>
        <v>0.467484546486691</v>
      </c>
      <c r="AD33" s="0" t="n">
        <v>0</v>
      </c>
      <c r="AE33" s="0" t="n">
        <v>0</v>
      </c>
      <c r="AF33" s="0" t="n">
        <v>0</v>
      </c>
      <c r="AG33" s="0" t="n">
        <v>0</v>
      </c>
      <c r="AH33" s="0" t="n">
        <f aca="false">B33 + AD33*C33</f>
        <v>0.5</v>
      </c>
      <c r="AI33" s="0" t="n">
        <f aca="false">D33 + AE33*E33</f>
        <v>0.11</v>
      </c>
      <c r="AJ33" s="0" t="n">
        <f aca="false">H33 + AF33*I33</f>
        <v>12.98</v>
      </c>
      <c r="AK33" s="0" t="n">
        <f aca="false">J33 + AG33*K33</f>
        <v>1.62</v>
      </c>
      <c r="AL33" s="2" t="str">
        <f aca="false">IF($AP$21 &lt;&gt; 1, "", IF(AND(AB33 = 1, $AP$22 = 1), "", (AH33*$C$12 - (AH33+AI33)*AJ33)/(AK33*F33)) )</f>
        <v/>
      </c>
      <c r="AM33" s="0" t="n">
        <f aca="false">(AH33 + AI33)/F33</f>
        <v>0.455223880597015</v>
      </c>
      <c r="AO33" s="0" t="n">
        <v>0.25</v>
      </c>
      <c r="AP33" s="0" t="n">
        <f aca="false">$AP$23/(1 + EXP(-$AP$24*(AO33 - $AP$25)))</f>
        <v>0.0548333441301741</v>
      </c>
    </row>
    <row r="34" customFormat="false" ht="12.8" hidden="false" customHeight="false" outlineLevel="0" collapsed="false">
      <c r="A34" s="0" t="n">
        <v>25</v>
      </c>
      <c r="B34" s="0" t="n">
        <v>0.5</v>
      </c>
      <c r="C34" s="0" t="n">
        <v>0.01</v>
      </c>
      <c r="D34" s="0" t="n">
        <v>0.1</v>
      </c>
      <c r="E34" s="0" t="n">
        <v>0.01</v>
      </c>
      <c r="F34" s="0" t="n">
        <v>1.34</v>
      </c>
      <c r="G34" s="0" t="n">
        <v>0.1</v>
      </c>
      <c r="H34" s="0" t="n">
        <v>13.64</v>
      </c>
      <c r="I34" s="0" t="n">
        <v>0.4</v>
      </c>
      <c r="J34" s="0" t="n">
        <v>1.57</v>
      </c>
      <c r="K34" s="0" t="n">
        <v>0.05</v>
      </c>
      <c r="Y34" s="0" t="n">
        <f aca="false">IF(AND(AB34 = 1, $AP$22 = 1), "", (B34*$C$12 - (B34+D34)*H34)/(J34*F34))</f>
        <v>0.878252051842698</v>
      </c>
      <c r="Z34" s="0" t="n">
        <f aca="false">(B34 + D34)/F34</f>
        <v>0.447761194029851</v>
      </c>
      <c r="AA34" s="0" t="n">
        <f aca="false">Z34/Y34</f>
        <v>0.50983222081905</v>
      </c>
      <c r="AD34" s="0" t="n">
        <v>0</v>
      </c>
      <c r="AE34" s="0" t="n">
        <v>-0.5</v>
      </c>
      <c r="AF34" s="0" t="n">
        <v>0</v>
      </c>
      <c r="AG34" s="0" t="n">
        <v>0</v>
      </c>
      <c r="AH34" s="0" t="n">
        <f aca="false">B34 + AD34*C34</f>
        <v>0.5</v>
      </c>
      <c r="AI34" s="0" t="n">
        <f aca="false">D34 + AE34*E34</f>
        <v>0.095</v>
      </c>
      <c r="AJ34" s="0" t="n">
        <f aca="false">H34 + AF34*I34</f>
        <v>13.64</v>
      </c>
      <c r="AK34" s="0" t="n">
        <f aca="false">J34 + AG34*K34</f>
        <v>1.57</v>
      </c>
      <c r="AL34" s="2" t="str">
        <f aca="false">IF($AP$21 &lt;&gt; 1, "", IF(AND(AB34 = 1, $AP$22 = 1), "", (AH34*$C$12 - (AH34+AI34)*AJ34)/(AK34*F34)) )</f>
        <v/>
      </c>
      <c r="AM34" s="0" t="n">
        <f aca="false">(AH34 + AI34)/F34</f>
        <v>0.444029850746269</v>
      </c>
      <c r="AO34" s="0" t="n">
        <v>0.3</v>
      </c>
      <c r="AP34" s="0" t="n">
        <f aca="false">$AP$23/(1 + EXP(-$AP$24*(AO34 - $AP$25)))</f>
        <v>0.0772715428383948</v>
      </c>
    </row>
    <row r="35" customFormat="false" ht="12.8" hidden="false" customHeight="false" outlineLevel="0" collapsed="false">
      <c r="A35" s="0" t="n">
        <v>27</v>
      </c>
      <c r="B35" s="0" t="n">
        <v>0.51</v>
      </c>
      <c r="C35" s="0" t="n">
        <v>0.01</v>
      </c>
      <c r="D35" s="0" t="n">
        <v>0.09</v>
      </c>
      <c r="E35" s="0" t="n">
        <v>0.01</v>
      </c>
      <c r="F35" s="0" t="n">
        <v>1.34</v>
      </c>
      <c r="G35" s="0" t="n">
        <v>0.1</v>
      </c>
      <c r="H35" s="0" t="n">
        <v>13.63</v>
      </c>
      <c r="I35" s="0" t="n">
        <v>0.4</v>
      </c>
      <c r="J35" s="0" t="n">
        <v>1.51</v>
      </c>
      <c r="K35" s="0" t="n">
        <v>0.05</v>
      </c>
      <c r="Y35" s="0" t="n">
        <f aca="false">IF(AND(AB35 = 1, $AP$22 = 1), "", (B35*$C$12 - (B35+D35)*H35)/(J35*F35))</f>
        <v>1.01527132549175</v>
      </c>
      <c r="Z35" s="0" t="n">
        <f aca="false">(B35 + D35)/F35</f>
        <v>0.447761194029851</v>
      </c>
      <c r="AA35" s="0" t="n">
        <f aca="false">Z35/Y35</f>
        <v>0.441026140291096</v>
      </c>
      <c r="AD35" s="0" t="n">
        <v>1</v>
      </c>
      <c r="AE35" s="0" t="n">
        <v>0</v>
      </c>
      <c r="AF35" s="0" t="n">
        <v>0</v>
      </c>
      <c r="AG35" s="0" t="n">
        <v>0</v>
      </c>
      <c r="AH35" s="0" t="n">
        <f aca="false">B35 + AD35*C35</f>
        <v>0.52</v>
      </c>
      <c r="AI35" s="0" t="n">
        <f aca="false">D35 + AE35*E35</f>
        <v>0.09</v>
      </c>
      <c r="AJ35" s="0" t="n">
        <f aca="false">H35 + AF35*I35</f>
        <v>13.63</v>
      </c>
      <c r="AK35" s="0" t="n">
        <f aca="false">J35 + AG35*K35</f>
        <v>1.51</v>
      </c>
      <c r="AL35" s="2" t="str">
        <f aca="false">IF($AP$21 &lt;&gt; 1, "", IF(AND(AB35 = 1, $AP$22 = 1), "", (AH35*$C$12 - (AH35+AI35)*AJ35)/(AK35*F35)) )</f>
        <v/>
      </c>
      <c r="AM35" s="0" t="n">
        <f aca="false">(AH35 + AI35)/F35</f>
        <v>0.455223880597015</v>
      </c>
      <c r="AO35" s="0" t="n">
        <v>0.35</v>
      </c>
      <c r="AP35" s="0" t="n">
        <f aca="false">$AP$23/(1 + EXP(-$AP$24*(AO35 - $AP$25)))</f>
        <v>0.106478599590452</v>
      </c>
    </row>
    <row r="36" customFormat="false" ht="12.8" hidden="false" customHeight="false" outlineLevel="0" collapsed="false">
      <c r="A36" s="0" t="n">
        <v>29</v>
      </c>
      <c r="B36" s="0" t="n">
        <v>0.51</v>
      </c>
      <c r="C36" s="0" t="n">
        <v>0.01</v>
      </c>
      <c r="D36" s="0" t="n">
        <v>0.11</v>
      </c>
      <c r="E36" s="0" t="n">
        <v>0.01</v>
      </c>
      <c r="F36" s="0" t="n">
        <v>1.34</v>
      </c>
      <c r="G36" s="0" t="n">
        <v>0.1</v>
      </c>
      <c r="H36" s="0" t="n">
        <v>13.8</v>
      </c>
      <c r="I36" s="0" t="n">
        <v>0.4</v>
      </c>
      <c r="J36" s="0" t="n">
        <v>1.57</v>
      </c>
      <c r="K36" s="0" t="n">
        <v>0.05</v>
      </c>
      <c r="Y36" s="0" t="n">
        <f aca="false">IF(AND(AB36 = 1, $AP$22 = 1), "", (B36*$C$12 - (B36+D36)*H36)/(J36*F36))</f>
        <v>0.79679627341002</v>
      </c>
      <c r="Z36" s="0" t="n">
        <f aca="false">(B36 + D36)/F36</f>
        <v>0.462686567164179</v>
      </c>
      <c r="AA36" s="0" t="n">
        <f aca="false">Z36/Y36</f>
        <v>0.580683648511602</v>
      </c>
      <c r="AD36" s="0" t="n">
        <v>-1</v>
      </c>
      <c r="AE36" s="0" t="n">
        <v>-1</v>
      </c>
      <c r="AF36" s="0" t="n">
        <v>-1</v>
      </c>
      <c r="AG36" s="0" t="n">
        <v>0</v>
      </c>
      <c r="AH36" s="0" t="n">
        <f aca="false">B36 + AD36*C36</f>
        <v>0.5</v>
      </c>
      <c r="AI36" s="0" t="n">
        <f aca="false">D36 + AE36*E36</f>
        <v>0.1</v>
      </c>
      <c r="AJ36" s="0" t="n">
        <f aca="false">H36 + AF36*I36</f>
        <v>13.4</v>
      </c>
      <c r="AK36" s="0" t="n">
        <f aca="false">J36 + AG36*K36</f>
        <v>1.57</v>
      </c>
      <c r="AL36" s="2" t="str">
        <f aca="false">IF($AP$21 &lt;&gt; 1, "", IF(AND(AB36 = 1, $AP$22 = 1), "", (AH36*$C$12 - (AH36+AI36)*AJ36)/(AK36*F36)) )</f>
        <v/>
      </c>
      <c r="AM36" s="0" t="n">
        <f aca="false">(AH36 + AI36)/F36</f>
        <v>0.447761194029851</v>
      </c>
      <c r="AO36" s="0" t="n">
        <v>0.4</v>
      </c>
      <c r="AP36" s="0" t="n">
        <f aca="false">$AP$23/(1 + EXP(-$AP$24*(AO36 - $AP$25)))</f>
        <v>0.142611738681298</v>
      </c>
    </row>
    <row r="37" customFormat="false" ht="12.8" hidden="false" customHeight="false" outlineLevel="0" collapsed="false">
      <c r="A37" s="0" t="s">
        <v>144</v>
      </c>
      <c r="B37" s="0" t="n">
        <v>0.2</v>
      </c>
      <c r="C37" s="0" t="n">
        <v>0.01</v>
      </c>
      <c r="D37" s="0" t="n">
        <v>0.05</v>
      </c>
      <c r="E37" s="0" t="n">
        <v>0.01</v>
      </c>
      <c r="F37" s="0" t="n">
        <v>1.34</v>
      </c>
      <c r="G37" s="0" t="n">
        <v>0.1</v>
      </c>
      <c r="H37" s="0" t="n">
        <v>13.22</v>
      </c>
      <c r="I37" s="0" t="n">
        <v>0.4</v>
      </c>
      <c r="J37" s="0" t="n">
        <v>1.53</v>
      </c>
      <c r="K37" s="0" t="n">
        <v>0.05</v>
      </c>
      <c r="Y37" s="2" t="str">
        <f aca="false">IF(AND(AB37 = 1, $AP$22 = 1), "", (B37*$C$12 - (B37+D37)*H37)/(J37*F37))</f>
        <v/>
      </c>
      <c r="Z37" s="0" t="n">
        <f aca="false">(B37 + D37)/F37</f>
        <v>0.186567164179104</v>
      </c>
      <c r="AA37" s="0" t="e">
        <f aca="false">Z37/Y37</f>
        <v>#VALUE!</v>
      </c>
      <c r="AB37" s="0" t="n">
        <v>1</v>
      </c>
      <c r="AD37" s="0" t="n">
        <v>0</v>
      </c>
      <c r="AE37" s="0" t="n">
        <v>0</v>
      </c>
      <c r="AF37" s="0" t="n">
        <v>0</v>
      </c>
      <c r="AG37" s="0" t="n">
        <v>0</v>
      </c>
      <c r="AH37" s="0" t="n">
        <f aca="false">B37 + AD37*C37</f>
        <v>0.2</v>
      </c>
      <c r="AI37" s="0" t="n">
        <f aca="false">D37 + AE37*E37</f>
        <v>0.05</v>
      </c>
      <c r="AJ37" s="0" t="n">
        <f aca="false">H37 + AF37*I37</f>
        <v>13.22</v>
      </c>
      <c r="AK37" s="0" t="n">
        <f aca="false">J37 + AG37*K37</f>
        <v>1.53</v>
      </c>
      <c r="AL37" s="2" t="str">
        <f aca="false">IF($AP$21 &lt;&gt; 1, "", IF(AND(AB37 = 1, $AP$22 = 1), "", (AH37*$C$12 - (AH37+AI37)*AJ37)/(AK37*F37)) )</f>
        <v/>
      </c>
      <c r="AM37" s="0" t="n">
        <f aca="false">(AH37 + AI37)/F37</f>
        <v>0.186567164179104</v>
      </c>
      <c r="AO37" s="0" t="n">
        <v>0.45</v>
      </c>
      <c r="AP37" s="0" t="n">
        <f aca="false">$AP$23/(1 + EXP(-$AP$24*(AO37 - $AP$25)))</f>
        <v>0.184603676348272</v>
      </c>
    </row>
    <row r="38" customFormat="false" ht="12.8" hidden="false" customHeight="false" outlineLevel="0" collapsed="false">
      <c r="A38" s="0" t="s">
        <v>145</v>
      </c>
      <c r="B38" s="0" t="n">
        <v>0.2</v>
      </c>
      <c r="C38" s="0" t="n">
        <v>0.01</v>
      </c>
      <c r="D38" s="0" t="n">
        <v>0.04</v>
      </c>
      <c r="E38" s="0" t="n">
        <v>0.01</v>
      </c>
      <c r="F38" s="0" t="n">
        <v>1.34</v>
      </c>
      <c r="G38" s="0" t="n">
        <v>0.1</v>
      </c>
      <c r="H38" s="0" t="n">
        <v>11.75</v>
      </c>
      <c r="I38" s="0" t="n">
        <v>0.4</v>
      </c>
      <c r="J38" s="0" t="n">
        <v>1.76</v>
      </c>
      <c r="K38" s="0" t="n">
        <v>0.05</v>
      </c>
      <c r="Y38" s="2" t="str">
        <f aca="false">IF(AND(AB38 = 1, $AP$22 = 1), "", (B38*$C$12 - (B38+D38)*H38)/(J38*F38))</f>
        <v/>
      </c>
      <c r="Z38" s="0" t="n">
        <f aca="false">(B38 + D38)/F38</f>
        <v>0.17910447761194</v>
      </c>
      <c r="AA38" s="0" t="e">
        <f aca="false">Z38/Y38</f>
        <v>#VALUE!</v>
      </c>
      <c r="AB38" s="0" t="n">
        <v>1</v>
      </c>
      <c r="AD38" s="0" t="n">
        <v>0</v>
      </c>
      <c r="AE38" s="0" t="n">
        <v>0</v>
      </c>
      <c r="AF38" s="0" t="n">
        <v>0</v>
      </c>
      <c r="AG38" s="0" t="n">
        <v>0</v>
      </c>
      <c r="AH38" s="0" t="n">
        <f aca="false">B38 + AD38*C38</f>
        <v>0.2</v>
      </c>
      <c r="AI38" s="0" t="n">
        <f aca="false">D38 + AE38*E38</f>
        <v>0.04</v>
      </c>
      <c r="AJ38" s="0" t="n">
        <f aca="false">H38 + AF38*I38</f>
        <v>11.75</v>
      </c>
      <c r="AK38" s="0" t="n">
        <f aca="false">J38 + AG38*K38</f>
        <v>1.76</v>
      </c>
      <c r="AL38" s="2" t="str">
        <f aca="false">IF($AP$21 &lt;&gt; 1, "", IF(AND(AB38 = 1, $AP$22 = 1), "", (AH38*$C$12 - (AH38+AI38)*AJ38)/(AK38*F38)) )</f>
        <v/>
      </c>
      <c r="AM38" s="0" t="n">
        <f aca="false">(AH38 + AI38)/F38</f>
        <v>0.17910447761194</v>
      </c>
      <c r="AO38" s="0" t="n">
        <v>0.5</v>
      </c>
      <c r="AP38" s="0" t="n">
        <f aca="false">$AP$23/(1 + EXP(-$AP$24*(AO38 - $AP$25)))</f>
        <v>0.23</v>
      </c>
    </row>
    <row r="39" customFormat="false" ht="12.8" hidden="false" customHeight="false" outlineLevel="0" collapsed="false">
      <c r="A39" s="0" t="n">
        <v>40</v>
      </c>
      <c r="B39" s="0" t="n">
        <v>0.2</v>
      </c>
      <c r="C39" s="0" t="n">
        <v>0.01</v>
      </c>
      <c r="D39" s="0" t="n">
        <v>0.03</v>
      </c>
      <c r="E39" s="0" t="n">
        <v>0.01</v>
      </c>
      <c r="F39" s="0" t="n">
        <v>1.34</v>
      </c>
      <c r="G39" s="0" t="n">
        <v>0.1</v>
      </c>
      <c r="H39" s="0" t="n">
        <v>11.82</v>
      </c>
      <c r="I39" s="0" t="n">
        <v>0.4</v>
      </c>
      <c r="J39" s="0" t="n">
        <v>1.86</v>
      </c>
      <c r="K39" s="0" t="n">
        <v>0.05</v>
      </c>
      <c r="Y39" s="0" t="n">
        <f aca="false">IF(AND(AB39 = 1, $AP$22 = 1), "", (B39*$C$12 - (B39+D39)*H39)/(J39*F39))</f>
        <v>0.519205050018724</v>
      </c>
      <c r="Z39" s="0" t="n">
        <f aca="false">(B39 + D39)/F39</f>
        <v>0.171641791044776</v>
      </c>
      <c r="AA39" s="0" t="n">
        <f aca="false">Z39/Y39</f>
        <v>0.330585750347741</v>
      </c>
      <c r="AD39" s="0" t="n">
        <v>0</v>
      </c>
      <c r="AE39" s="0" t="n">
        <v>1</v>
      </c>
      <c r="AF39" s="0" t="n">
        <v>0.5</v>
      </c>
      <c r="AG39" s="0" t="n">
        <v>1</v>
      </c>
      <c r="AH39" s="0" t="n">
        <f aca="false">B39 + AD39*C39</f>
        <v>0.2</v>
      </c>
      <c r="AI39" s="0" t="n">
        <f aca="false">D39 + AE39*E39</f>
        <v>0.04</v>
      </c>
      <c r="AJ39" s="0" t="n">
        <f aca="false">H39 + AF39*I39</f>
        <v>12.02</v>
      </c>
      <c r="AK39" s="0" t="n">
        <f aca="false">J39 + AG39*K39</f>
        <v>1.91</v>
      </c>
      <c r="AL39" s="2" t="str">
        <f aca="false">IF($AP$21 &lt;&gt; 1, "", IF(AND(AB39 = 1, $AP$22 = 1), "", (AH39*$C$12 - (AH39+AI39)*AJ39)/(AK39*F39)) )</f>
        <v/>
      </c>
      <c r="AM39" s="0" t="n">
        <f aca="false">(AH39 + AI39)/F39</f>
        <v>0.17910447761194</v>
      </c>
      <c r="AO39" s="0" t="n">
        <v>0.55</v>
      </c>
      <c r="AP39" s="0" t="n">
        <f aca="false">$AP$23/(1 + EXP(-$AP$24*(AO39 - $AP$25)))</f>
        <v>0.275396323651728</v>
      </c>
    </row>
    <row r="40" customFormat="false" ht="12.8" hidden="false" customHeight="false" outlineLevel="0" collapsed="false">
      <c r="A40" s="0" t="n">
        <v>45</v>
      </c>
      <c r="B40" s="0" t="n">
        <v>0.21</v>
      </c>
      <c r="C40" s="0" t="n">
        <v>0.01</v>
      </c>
      <c r="D40" s="0" t="n">
        <v>0.03</v>
      </c>
      <c r="E40" s="0" t="n">
        <v>0.01</v>
      </c>
      <c r="F40" s="0" t="n">
        <v>1.34</v>
      </c>
      <c r="G40" s="0" t="n">
        <v>0.1</v>
      </c>
      <c r="H40" s="0" t="n">
        <v>11.52</v>
      </c>
      <c r="I40" s="0" t="n">
        <v>0.4</v>
      </c>
      <c r="J40" s="0" t="n">
        <v>1.88</v>
      </c>
      <c r="K40" s="0" t="n">
        <v>0.05</v>
      </c>
      <c r="Y40" s="0" t="n">
        <f aca="false">IF(AND(AB40 = 1, $AP$22 = 1), "", (B40*$C$12 - (B40+D40)*H40)/(J40*F40))</f>
        <v>0.574984121943474</v>
      </c>
      <c r="Z40" s="0" t="n">
        <f aca="false">(B40 + D40)/F40</f>
        <v>0.17910447761194</v>
      </c>
      <c r="AA40" s="0" t="n">
        <f aca="false">Z40/Y40</f>
        <v>0.311494649637556</v>
      </c>
      <c r="AD40" s="0" t="n">
        <v>-1</v>
      </c>
      <c r="AE40" s="0" t="n">
        <v>1</v>
      </c>
      <c r="AF40" s="0" t="n">
        <v>1</v>
      </c>
      <c r="AG40" s="0" t="n">
        <v>1</v>
      </c>
      <c r="AH40" s="0" t="n">
        <f aca="false">B40 + AD40*C40</f>
        <v>0.2</v>
      </c>
      <c r="AI40" s="0" t="n">
        <f aca="false">D40 + AE40*E40</f>
        <v>0.04</v>
      </c>
      <c r="AJ40" s="0" t="n">
        <f aca="false">H40 + AF40*I40</f>
        <v>11.92</v>
      </c>
      <c r="AK40" s="0" t="n">
        <f aca="false">J40 + AG40*K40</f>
        <v>1.93</v>
      </c>
      <c r="AL40" s="2" t="str">
        <f aca="false">IF($AP$21 &lt;&gt; 1, "", IF(AND(AB40 = 1, $AP$22 = 1), "", (AH40*$C$12 - (AH40+AI40)*AJ40)/(AK40*F40)) )</f>
        <v/>
      </c>
      <c r="AM40" s="0" t="n">
        <f aca="false">(AH40 + AI40)/F40</f>
        <v>0.17910447761194</v>
      </c>
      <c r="AO40" s="0" t="n">
        <v>0.6</v>
      </c>
      <c r="AP40" s="0" t="n">
        <f aca="false">$AP$23/(1 + EXP(-$AP$24*(AO40 - $AP$25)))</f>
        <v>0.317388261318702</v>
      </c>
    </row>
    <row r="41" customFormat="false" ht="12.8" hidden="false" customHeight="false" outlineLevel="0" collapsed="false">
      <c r="A41" s="0" t="n">
        <v>50</v>
      </c>
      <c r="B41" s="0" t="n">
        <v>0.21</v>
      </c>
      <c r="C41" s="0" t="n">
        <v>0.01</v>
      </c>
      <c r="D41" s="0" t="n">
        <v>0.03</v>
      </c>
      <c r="E41" s="0" t="n">
        <v>0.01</v>
      </c>
      <c r="F41" s="0" t="n">
        <v>1.34</v>
      </c>
      <c r="G41" s="0" t="n">
        <v>0.1</v>
      </c>
      <c r="H41" s="0" t="n">
        <v>12.53</v>
      </c>
      <c r="I41" s="0" t="n">
        <v>0.4</v>
      </c>
      <c r="J41" s="0" t="n">
        <v>1.92</v>
      </c>
      <c r="K41" s="0" t="n">
        <v>0.05</v>
      </c>
      <c r="Y41" s="0" t="n">
        <f aca="false">IF(AND(AB41 = 1, $AP$22 = 1), "", (B41*$C$12 - (B41+D41)*H41)/(J41*F41))</f>
        <v>0.468788868159204</v>
      </c>
      <c r="Z41" s="0" t="n">
        <f aca="false">(B41 + D41)/F41</f>
        <v>0.17910447761194</v>
      </c>
      <c r="AA41" s="0" t="n">
        <f aca="false">Z41/Y41</f>
        <v>0.382057872481552</v>
      </c>
      <c r="AD41" s="0" t="n">
        <v>0</v>
      </c>
      <c r="AE41" s="0" t="n">
        <v>0.5</v>
      </c>
      <c r="AF41" s="0" t="n">
        <v>0</v>
      </c>
      <c r="AG41" s="0" t="n">
        <v>0</v>
      </c>
      <c r="AH41" s="0" t="n">
        <f aca="false">B41 + AD41*C41</f>
        <v>0.21</v>
      </c>
      <c r="AI41" s="0" t="n">
        <f aca="false">D41 + AE41*E41</f>
        <v>0.035</v>
      </c>
      <c r="AJ41" s="0" t="n">
        <f aca="false">H41 + AF41*I41</f>
        <v>12.53</v>
      </c>
      <c r="AK41" s="0" t="n">
        <f aca="false">J41 + AG41*K41</f>
        <v>1.92</v>
      </c>
      <c r="AL41" s="2" t="str">
        <f aca="false">IF($AP$21 &lt;&gt; 1, "", IF(AND(AB41 = 1, $AP$22 = 1), "", (AH41*$C$12 - (AH41+AI41)*AJ41)/(AK41*F41)) )</f>
        <v/>
      </c>
      <c r="AM41" s="0" t="n">
        <f aca="false">(AH41 + AI41)/F41</f>
        <v>0.182835820895522</v>
      </c>
      <c r="AO41" s="0" t="n">
        <v>0.65</v>
      </c>
      <c r="AP41" s="0" t="n">
        <f aca="false">$AP$23/(1 + EXP(-$AP$24*(AO41 - $AP$25)))</f>
        <v>0.353521400409548</v>
      </c>
    </row>
    <row r="42" customFormat="false" ht="12.8" hidden="false" customHeight="false" outlineLevel="0" collapsed="false">
      <c r="A42" s="0" t="n">
        <v>55</v>
      </c>
      <c r="B42" s="0" t="n">
        <v>0.21</v>
      </c>
      <c r="C42" s="0" t="n">
        <v>0.01</v>
      </c>
      <c r="D42" s="0" t="n">
        <v>0.05</v>
      </c>
      <c r="E42" s="0" t="n">
        <v>0.01</v>
      </c>
      <c r="F42" s="0" t="n">
        <v>1.34</v>
      </c>
      <c r="G42" s="0" t="n">
        <v>0.1</v>
      </c>
      <c r="H42" s="0" t="n">
        <v>11.6</v>
      </c>
      <c r="I42" s="0" t="n">
        <v>0.4</v>
      </c>
      <c r="J42" s="0" t="n">
        <v>1.83</v>
      </c>
      <c r="K42" s="0" t="n">
        <v>0.05</v>
      </c>
      <c r="Y42" s="0" t="n">
        <f aca="false">IF(AND(AB42 = 1, $AP$22 = 1), "", (B42*$C$12 - (B42+D42)*H42)/(J42*F42))</f>
        <v>0.48825544409102</v>
      </c>
      <c r="Z42" s="0" t="n">
        <f aca="false">(B42 + D42)/F42</f>
        <v>0.194029850746269</v>
      </c>
      <c r="AA42" s="0" t="n">
        <f aca="false">Z42/Y42</f>
        <v>0.397394136807818</v>
      </c>
      <c r="AD42" s="0" t="n">
        <v>0</v>
      </c>
      <c r="AE42" s="0" t="n">
        <v>0.5</v>
      </c>
      <c r="AF42" s="0" t="n">
        <v>0</v>
      </c>
      <c r="AG42" s="0" t="n">
        <v>0</v>
      </c>
      <c r="AH42" s="0" t="n">
        <f aca="false">B42 + AD42*C42</f>
        <v>0.21</v>
      </c>
      <c r="AI42" s="0" t="n">
        <f aca="false">D42 + AE42*E42</f>
        <v>0.055</v>
      </c>
      <c r="AJ42" s="0" t="n">
        <f aca="false">H42 + AF42*I42</f>
        <v>11.6</v>
      </c>
      <c r="AK42" s="0" t="n">
        <f aca="false">J42 + AG42*K42</f>
        <v>1.83</v>
      </c>
      <c r="AL42" s="2" t="str">
        <f aca="false">IF($AP$21 &lt;&gt; 1, "", IF(AND(AB42 = 1, $AP$22 = 1), "", (AH42*$C$12 - (AH42+AI42)*AJ42)/(AK42*F42)) )</f>
        <v/>
      </c>
      <c r="AM42" s="0" t="n">
        <f aca="false">(AH42 + AI42)/F42</f>
        <v>0.197761194029851</v>
      </c>
      <c r="AO42" s="0" t="n">
        <v>0.7</v>
      </c>
      <c r="AP42" s="0" t="n">
        <f aca="false">$AP$23/(1 + EXP(-$AP$24*(AO42 - $AP$25)))</f>
        <v>0.382728457161605</v>
      </c>
    </row>
    <row r="43" customFormat="false" ht="12.8" hidden="false" customHeight="false" outlineLevel="0" collapsed="false">
      <c r="A43" s="0" t="n">
        <v>60</v>
      </c>
      <c r="B43" s="0" t="n">
        <v>0.21</v>
      </c>
      <c r="C43" s="0" t="n">
        <v>0.01</v>
      </c>
      <c r="D43" s="0" t="n">
        <v>0.05</v>
      </c>
      <c r="E43" s="0" t="n">
        <v>0.01</v>
      </c>
      <c r="F43" s="0" t="n">
        <v>1.34</v>
      </c>
      <c r="G43" s="0" t="n">
        <v>0.1</v>
      </c>
      <c r="H43" s="0" t="n">
        <v>12.31</v>
      </c>
      <c r="I43" s="0" t="n">
        <v>0.4</v>
      </c>
      <c r="J43" s="0" t="n">
        <v>1.86</v>
      </c>
      <c r="K43" s="0" t="n">
        <v>0.05</v>
      </c>
      <c r="Y43" s="0" t="n">
        <f aca="false">IF(AND(AB43 = 1, $AP$22 = 1), "", (B43*$C$12 - (B43+D43)*H43)/(J43*F43))</f>
        <v>0.406315198202536</v>
      </c>
      <c r="Z43" s="0" t="n">
        <f aca="false">(B43 + D43)/F43</f>
        <v>0.194029850746269</v>
      </c>
      <c r="AA43" s="0" t="n">
        <f aca="false">Z43/Y43</f>
        <v>0.477535301668806</v>
      </c>
      <c r="AD43" s="0" t="n">
        <v>0</v>
      </c>
      <c r="AE43" s="0" t="n">
        <v>-1</v>
      </c>
      <c r="AF43" s="0" t="n">
        <v>0</v>
      </c>
      <c r="AG43" s="0" t="n">
        <v>0</v>
      </c>
      <c r="AH43" s="0" t="n">
        <f aca="false">B43 + AD43*C43</f>
        <v>0.21</v>
      </c>
      <c r="AI43" s="0" t="n">
        <f aca="false">D43 + AE43*E43</f>
        <v>0.04</v>
      </c>
      <c r="AJ43" s="0" t="n">
        <f aca="false">H43 + AF43*I43</f>
        <v>12.31</v>
      </c>
      <c r="AK43" s="0" t="n">
        <f aca="false">J43 + AG43*K43</f>
        <v>1.86</v>
      </c>
      <c r="AL43" s="2" t="str">
        <f aca="false">IF($AP$21 &lt;&gt; 1, "", IF(AND(AB43 = 1, $AP$22 = 1), "", (AH43*$C$12 - (AH43+AI43)*AJ43)/(AK43*F43)) )</f>
        <v/>
      </c>
      <c r="AM43" s="0" t="n">
        <f aca="false">(AH43 + AI43)/F43</f>
        <v>0.186567164179104</v>
      </c>
      <c r="AO43" s="0" t="n">
        <v>0.75</v>
      </c>
      <c r="AP43" s="0" t="n">
        <f aca="false">$AP$23/(1 + EXP(-$AP$24*(AO43 - $AP$25)))</f>
        <v>0.405166655869826</v>
      </c>
    </row>
    <row r="44" customFormat="false" ht="12.8" hidden="false" customHeight="false" outlineLevel="0" collapsed="false">
      <c r="A44" s="0" t="n">
        <v>64</v>
      </c>
      <c r="B44" s="0" t="n">
        <v>0.19</v>
      </c>
      <c r="C44" s="0" t="n">
        <v>0.01</v>
      </c>
      <c r="D44" s="0" t="n">
        <v>0.04</v>
      </c>
      <c r="E44" s="0" t="n">
        <v>0.01</v>
      </c>
      <c r="F44" s="0" t="n">
        <v>1.34</v>
      </c>
      <c r="G44" s="0" t="n">
        <v>0.1</v>
      </c>
      <c r="H44" s="0" t="n">
        <v>11.5</v>
      </c>
      <c r="I44" s="0" t="n">
        <v>0.4</v>
      </c>
      <c r="J44" s="0" t="n">
        <v>1.81</v>
      </c>
      <c r="K44" s="0" t="n">
        <v>0.05</v>
      </c>
      <c r="Y44" s="0" t="n">
        <f aca="false">IF(AND(AB44 = 1, $AP$22 = 1), "", (B44*$C$12 - (B44+D44)*H44)/(J44*F44))</f>
        <v>0.481171490613232</v>
      </c>
      <c r="Z44" s="0" t="n">
        <f aca="false">(B44 + D44)/F44</f>
        <v>0.171641791044776</v>
      </c>
      <c r="AA44" s="0" t="n">
        <f aca="false">Z44/Y44</f>
        <v>0.356716460540973</v>
      </c>
      <c r="AD44" s="0" t="n">
        <v>0</v>
      </c>
      <c r="AE44" s="0" t="n">
        <v>0.9</v>
      </c>
      <c r="AF44" s="0" t="n">
        <v>0</v>
      </c>
      <c r="AG44" s="0" t="n">
        <v>0</v>
      </c>
      <c r="AH44" s="0" t="n">
        <f aca="false">B44 + AD44*C44</f>
        <v>0.19</v>
      </c>
      <c r="AI44" s="0" t="n">
        <f aca="false">D44 + AE44*E44</f>
        <v>0.049</v>
      </c>
      <c r="AJ44" s="0" t="n">
        <f aca="false">H44 + AF44*I44</f>
        <v>11.5</v>
      </c>
      <c r="AK44" s="0" t="n">
        <f aca="false">J44 + AG44*K44</f>
        <v>1.81</v>
      </c>
      <c r="AL44" s="2" t="str">
        <f aca="false">IF($AP$21 &lt;&gt; 1, "", IF(AND(AB44 = 1, $AP$22 = 1), "", (AH44*$C$12 - (AH44+AI44)*AJ44)/(AK44*F44)) )</f>
        <v/>
      </c>
      <c r="AM44" s="0" t="n">
        <f aca="false">(AH44 + AI44)/F44</f>
        <v>0.178358208955224</v>
      </c>
      <c r="AO44" s="0" t="n">
        <v>0.8</v>
      </c>
      <c r="AP44" s="0" t="n">
        <f aca="false">$AP$23/(1 + EXP(-$AP$24*(AO44 - $AP$25)))</f>
        <v>0.421740559612796</v>
      </c>
    </row>
    <row r="45" customFormat="false" ht="12.8" hidden="false" customHeight="false" outlineLevel="0" collapsed="false">
      <c r="A45" s="0" t="s">
        <v>146</v>
      </c>
      <c r="B45" s="0" t="n">
        <v>0.3</v>
      </c>
      <c r="C45" s="0" t="n">
        <v>0.01</v>
      </c>
      <c r="D45" s="0" t="n">
        <v>0.07</v>
      </c>
      <c r="E45" s="0" t="n">
        <v>0.01</v>
      </c>
      <c r="F45" s="0" t="n">
        <v>1.34</v>
      </c>
      <c r="G45" s="0" t="n">
        <v>0.1</v>
      </c>
      <c r="H45" s="0" t="n">
        <v>12.07</v>
      </c>
      <c r="I45" s="0" t="n">
        <v>0.4</v>
      </c>
      <c r="J45" s="0" t="n">
        <v>1.88</v>
      </c>
      <c r="K45" s="0" t="n">
        <v>0.05</v>
      </c>
      <c r="Y45" s="2" t="str">
        <f aca="false">IF(AND(AB45 = 1, $AP$22 = 1), "", (B45*$C$12 - (B45+D45)*H45)/(J45*F45))</f>
        <v/>
      </c>
      <c r="Z45" s="0" t="n">
        <f aca="false">(B45 + D45)/F45</f>
        <v>0.276119402985075</v>
      </c>
      <c r="AA45" s="0" t="e">
        <f aca="false">Z45/Y45</f>
        <v>#VALUE!</v>
      </c>
      <c r="AB45" s="0" t="n">
        <v>1</v>
      </c>
      <c r="AD45" s="0" t="n">
        <v>0</v>
      </c>
      <c r="AE45" s="0" t="n">
        <v>0</v>
      </c>
      <c r="AF45" s="0" t="n">
        <v>0</v>
      </c>
      <c r="AG45" s="0" t="n">
        <v>0</v>
      </c>
      <c r="AH45" s="0" t="n">
        <f aca="false">B45 + AD45*C45</f>
        <v>0.3</v>
      </c>
      <c r="AI45" s="0" t="n">
        <f aca="false">D45 + AE45*E45</f>
        <v>0.07</v>
      </c>
      <c r="AJ45" s="0" t="n">
        <f aca="false">H45 + AF45*I45</f>
        <v>12.07</v>
      </c>
      <c r="AK45" s="0" t="n">
        <f aca="false">J45 + AG45*K45</f>
        <v>1.88</v>
      </c>
      <c r="AL45" s="2" t="str">
        <f aca="false">IF($AP$21 &lt;&gt; 1, "", IF(AND(AB45 = 1, $AP$22 = 1), "", (AH45*$C$12 - (AH45+AI45)*AJ45)/(AK45*F45)) )</f>
        <v/>
      </c>
      <c r="AM45" s="0" t="n">
        <f aca="false">(AH45 + AI45)/F45</f>
        <v>0.276119402985075</v>
      </c>
      <c r="AO45" s="0" t="n">
        <v>0.85</v>
      </c>
      <c r="AP45" s="0" t="n">
        <f aca="false">$AP$23/(1 + EXP(-$AP$24*(AO45 - $AP$25)))</f>
        <v>0.43363087908652</v>
      </c>
    </row>
    <row r="46" customFormat="false" ht="12.8" hidden="false" customHeight="false" outlineLevel="0" collapsed="false">
      <c r="A46" s="0" t="s">
        <v>147</v>
      </c>
      <c r="B46" s="0" t="n">
        <v>0.29</v>
      </c>
      <c r="C46" s="0" t="n">
        <v>0.01</v>
      </c>
      <c r="D46" s="0" t="n">
        <v>0.06</v>
      </c>
      <c r="E46" s="0" t="n">
        <v>0.01</v>
      </c>
      <c r="F46" s="0" t="n">
        <v>1.34</v>
      </c>
      <c r="G46" s="0" t="n">
        <v>0.1</v>
      </c>
      <c r="H46" s="0" t="n">
        <v>12.71</v>
      </c>
      <c r="I46" s="0" t="n">
        <v>0.4</v>
      </c>
      <c r="J46" s="0" t="n">
        <v>1.75</v>
      </c>
      <c r="K46" s="0" t="n">
        <v>0.05</v>
      </c>
      <c r="Y46" s="2" t="str">
        <f aca="false">IF(AND(AB46 = 1, $AP$22 = 1), "", (B46*$C$12 - (B46+D46)*H46)/(J46*F46))</f>
        <v/>
      </c>
      <c r="Z46" s="0" t="n">
        <f aca="false">(B46 + D46)/F46</f>
        <v>0.261194029850746</v>
      </c>
      <c r="AA46" s="0" t="e">
        <f aca="false">Z46/Y46</f>
        <v>#VALUE!</v>
      </c>
      <c r="AB46" s="0" t="n">
        <v>1</v>
      </c>
      <c r="AD46" s="0" t="n">
        <v>0</v>
      </c>
      <c r="AE46" s="0" t="n">
        <v>0</v>
      </c>
      <c r="AF46" s="0" t="n">
        <v>0</v>
      </c>
      <c r="AG46" s="0" t="n">
        <v>0</v>
      </c>
      <c r="AH46" s="0" t="n">
        <f aca="false">B46 + AD46*C46</f>
        <v>0.29</v>
      </c>
      <c r="AI46" s="0" t="n">
        <f aca="false">D46 + AE46*E46</f>
        <v>0.06</v>
      </c>
      <c r="AJ46" s="0" t="n">
        <f aca="false">H46 + AF46*I46</f>
        <v>12.71</v>
      </c>
      <c r="AK46" s="0" t="n">
        <f aca="false">J46 + AG46*K46</f>
        <v>1.75</v>
      </c>
      <c r="AL46" s="2" t="str">
        <f aca="false">IF($AP$21 &lt;&gt; 1, "", IF(AND(AB46 = 1, $AP$22 = 1), "", (AH46*$C$12 - (AH46+AI46)*AJ46)/(AK46*F46)) )</f>
        <v/>
      </c>
      <c r="AM46" s="0" t="n">
        <f aca="false">(AH46 + AI46)/F46</f>
        <v>0.261194029850746</v>
      </c>
      <c r="AO46" s="0" t="n">
        <v>0.9</v>
      </c>
      <c r="AP46" s="0" t="n">
        <f aca="false">$AP$23/(1 + EXP(-$AP$24*(AO46 - $AP$25)))</f>
        <v>0.441983767513488</v>
      </c>
    </row>
    <row r="47" customFormat="false" ht="12.8" hidden="false" customHeight="false" outlineLevel="0" collapsed="false">
      <c r="A47" s="0" t="s">
        <v>148</v>
      </c>
      <c r="B47" s="0" t="n">
        <v>0.29</v>
      </c>
      <c r="C47" s="0" t="n">
        <v>0.01</v>
      </c>
      <c r="D47" s="0" t="n">
        <v>0.05</v>
      </c>
      <c r="E47" s="0" t="n">
        <v>0.01</v>
      </c>
      <c r="F47" s="0" t="n">
        <v>1.34</v>
      </c>
      <c r="G47" s="0" t="n">
        <v>0.1</v>
      </c>
      <c r="H47" s="0" t="n">
        <v>12.71</v>
      </c>
      <c r="I47" s="0" t="n">
        <v>0.4</v>
      </c>
      <c r="J47" s="0" t="n">
        <v>1.85</v>
      </c>
      <c r="K47" s="0" t="n">
        <v>0.05</v>
      </c>
      <c r="Y47" s="2" t="str">
        <f aca="false">IF(AND(AB47 = 1, $AP$22 = 1), "", (B47*$C$12 - (B47+D47)*H47)/(J47*F47))</f>
        <v/>
      </c>
      <c r="Z47" s="0" t="n">
        <f aca="false">(B47 + D47)/F47</f>
        <v>0.253731343283582</v>
      </c>
      <c r="AA47" s="0" t="e">
        <f aca="false">Z47/Y47</f>
        <v>#VALUE!</v>
      </c>
      <c r="AB47" s="0" t="n">
        <v>1</v>
      </c>
      <c r="AD47" s="0" t="n">
        <v>0</v>
      </c>
      <c r="AE47" s="0" t="n">
        <v>0</v>
      </c>
      <c r="AF47" s="0" t="n">
        <v>0</v>
      </c>
      <c r="AG47" s="0" t="n">
        <v>0</v>
      </c>
      <c r="AH47" s="0" t="n">
        <f aca="false">B47 + AD47*C47</f>
        <v>0.29</v>
      </c>
      <c r="AI47" s="0" t="n">
        <f aca="false">D47 + AE47*E47</f>
        <v>0.05</v>
      </c>
      <c r="AJ47" s="0" t="n">
        <f aca="false">H47 + AF47*I47</f>
        <v>12.71</v>
      </c>
      <c r="AK47" s="0" t="n">
        <f aca="false">J47 + AG47*K47</f>
        <v>1.85</v>
      </c>
      <c r="AL47" s="2" t="str">
        <f aca="false">IF($AP$21 &lt;&gt; 1, "", IF(AND(AB47 = 1, $AP$22 = 1), "", (AH47*$C$12 - (AH47+AI47)*AJ47)/(AK47*F47)) )</f>
        <v/>
      </c>
      <c r="AM47" s="0" t="n">
        <f aca="false">(AH47 + AI47)/F47</f>
        <v>0.253731343283582</v>
      </c>
      <c r="AO47" s="0" t="n">
        <v>0.95</v>
      </c>
      <c r="AP47" s="0" t="n">
        <f aca="false">$AP$23/(1 + EXP(-$AP$24*(AO47 - $AP$25)))</f>
        <v>0.447765382954642</v>
      </c>
    </row>
    <row r="48" customFormat="false" ht="12.8" hidden="false" customHeight="false" outlineLevel="0" collapsed="false">
      <c r="A48" s="0" t="s">
        <v>149</v>
      </c>
      <c r="B48" s="0" t="n">
        <v>0.3</v>
      </c>
      <c r="C48" s="0" t="n">
        <v>0.01</v>
      </c>
      <c r="D48" s="0" t="n">
        <v>0.06</v>
      </c>
      <c r="E48" s="0" t="n">
        <v>0.01</v>
      </c>
      <c r="F48" s="0" t="n">
        <v>1.34</v>
      </c>
      <c r="G48" s="0" t="n">
        <v>0.1</v>
      </c>
      <c r="H48" s="0" t="n">
        <v>13.11</v>
      </c>
      <c r="I48" s="0" t="n">
        <v>0.4</v>
      </c>
      <c r="J48" s="0" t="n">
        <v>1.73</v>
      </c>
      <c r="K48" s="0" t="n">
        <v>0.05</v>
      </c>
      <c r="Y48" s="2" t="str">
        <f aca="false">IF(AND(AB48 = 1, $AP$22 = 1), "", (B48*$C$12 - (B48+D48)*H48)/(J48*F48))</f>
        <v/>
      </c>
      <c r="Z48" s="0" t="n">
        <f aca="false">(B48 + D48)/F48</f>
        <v>0.26865671641791</v>
      </c>
      <c r="AA48" s="0" t="e">
        <f aca="false">Z48/Y48</f>
        <v>#VALUE!</v>
      </c>
      <c r="AB48" s="0" t="n">
        <v>1</v>
      </c>
      <c r="AD48" s="0" t="n">
        <v>0</v>
      </c>
      <c r="AE48" s="0" t="n">
        <v>0</v>
      </c>
      <c r="AF48" s="0" t="n">
        <v>0</v>
      </c>
      <c r="AG48" s="0" t="n">
        <v>0</v>
      </c>
      <c r="AH48" s="0" t="n">
        <f aca="false">B48 + AD48*C48</f>
        <v>0.3</v>
      </c>
      <c r="AI48" s="0" t="n">
        <f aca="false">D48 + AE48*E48</f>
        <v>0.06</v>
      </c>
      <c r="AJ48" s="0" t="n">
        <f aca="false">H48 + AF48*I48</f>
        <v>13.11</v>
      </c>
      <c r="AK48" s="0" t="n">
        <f aca="false">J48 + AG48*K48</f>
        <v>1.73</v>
      </c>
      <c r="AL48" s="2" t="str">
        <f aca="false">IF($AP$21 &lt;&gt; 1, "", IF(AND(AB48 = 1, $AP$22 = 1), "", (AH48*$C$12 - (AH48+AI48)*AJ48)/(AK48*F48)) )</f>
        <v/>
      </c>
      <c r="AM48" s="0" t="n">
        <f aca="false">(AH48 + AI48)/F48</f>
        <v>0.26865671641791</v>
      </c>
      <c r="AO48" s="0" t="n">
        <v>1</v>
      </c>
      <c r="AP48" s="0" t="n">
        <f aca="false">$AP$23/(1 + EXP(-$AP$24*(AO48 - $AP$25)))</f>
        <v>0.451726343417438</v>
      </c>
    </row>
    <row r="49" customFormat="false" ht="12.8" hidden="false" customHeight="false" outlineLevel="0" collapsed="false">
      <c r="A49" s="0" t="n">
        <v>77</v>
      </c>
      <c r="B49" s="0" t="n">
        <v>0.31</v>
      </c>
      <c r="C49" s="0" t="n">
        <v>0.01</v>
      </c>
      <c r="D49" s="0" t="n">
        <v>0.05</v>
      </c>
      <c r="E49" s="0" t="n">
        <v>0.01</v>
      </c>
      <c r="F49" s="0" t="n">
        <v>1.34</v>
      </c>
      <c r="G49" s="0" t="n">
        <v>0.1</v>
      </c>
      <c r="H49" s="0" t="n">
        <v>13.47</v>
      </c>
      <c r="I49" s="0" t="n">
        <v>0.4</v>
      </c>
      <c r="J49" s="0" t="n">
        <v>1.83</v>
      </c>
      <c r="K49" s="0" t="n">
        <v>0.05</v>
      </c>
      <c r="Y49" s="0" t="n">
        <f aca="false">IF(AND(AB49 = 1, $AP$22 = 1), "", (B49*$C$12 - (B49+D49)*H49)/(J49*F49))</f>
        <v>0.558858711904956</v>
      </c>
      <c r="Z49" s="0" t="n">
        <f aca="false">(B49 + D49)/F49</f>
        <v>0.26865671641791</v>
      </c>
      <c r="AA49" s="0" t="n">
        <f aca="false">Z49/Y49</f>
        <v>0.480723858633522</v>
      </c>
      <c r="AD49" s="0" t="n">
        <v>0</v>
      </c>
      <c r="AE49" s="0" t="n">
        <v>0.3</v>
      </c>
      <c r="AF49" s="0" t="n">
        <v>0</v>
      </c>
      <c r="AG49" s="0" t="n">
        <v>0</v>
      </c>
      <c r="AH49" s="0" t="n">
        <f aca="false">B49 + AD49*C49</f>
        <v>0.31</v>
      </c>
      <c r="AI49" s="0" t="n">
        <f aca="false">D49 + AE49*E49</f>
        <v>0.053</v>
      </c>
      <c r="AJ49" s="0" t="n">
        <f aca="false">H49 + AF49*I49</f>
        <v>13.47</v>
      </c>
      <c r="AK49" s="0" t="n">
        <f aca="false">J49 + AG49*K49</f>
        <v>1.83</v>
      </c>
      <c r="AL49" s="2" t="str">
        <f aca="false">IF($AP$21 &lt;&gt; 1, "", IF(AND(AB49 = 1, $AP$22 = 1), "", (AH49*$C$12 - (AH49+AI49)*AJ49)/(AK49*F49)) )</f>
        <v/>
      </c>
      <c r="AM49" s="0" t="n">
        <f aca="false">(AH49 + AI49)/F49</f>
        <v>0.27089552238806</v>
      </c>
      <c r="AO49" s="0" t="n">
        <v>1.05</v>
      </c>
      <c r="AP49" s="0" t="n">
        <f aca="false">$AP$23/(1 + EXP(-$AP$24*(AO49 - $AP$25)))</f>
        <v>0.454420919907234</v>
      </c>
    </row>
    <row r="50" customFormat="false" ht="12.8" hidden="false" customHeight="false" outlineLevel="0" collapsed="false">
      <c r="A50" s="0" t="n">
        <v>80</v>
      </c>
      <c r="B50" s="0" t="n">
        <v>0.29</v>
      </c>
      <c r="C50" s="0" t="n">
        <v>0.01</v>
      </c>
      <c r="D50" s="0" t="n">
        <v>0.06</v>
      </c>
      <c r="E50" s="0" t="n">
        <v>0.01</v>
      </c>
      <c r="F50" s="0" t="n">
        <v>1.34</v>
      </c>
      <c r="G50" s="0" t="n">
        <v>0.1</v>
      </c>
      <c r="H50" s="0" t="n">
        <v>12.75</v>
      </c>
      <c r="I50" s="0" t="n">
        <v>0.4</v>
      </c>
      <c r="J50" s="0" t="n">
        <v>1.85</v>
      </c>
      <c r="K50" s="0" t="n">
        <v>0.05</v>
      </c>
      <c r="Y50" s="0" t="n">
        <f aca="false">IF(AND(AB50 = 1, $AP$22 = 1), "", (B50*$C$12 - (B50+D50)*H50)/(J50*F50))</f>
        <v>0.546940970821568</v>
      </c>
      <c r="Z50" s="0" t="n">
        <f aca="false">(B50 + D50)/F50</f>
        <v>0.261194029850746</v>
      </c>
      <c r="AA50" s="0" t="n">
        <f aca="false">Z50/Y50</f>
        <v>0.477554331792703</v>
      </c>
      <c r="AD50" s="0" t="n">
        <v>0</v>
      </c>
      <c r="AE50" s="0" t="n">
        <v>0.3</v>
      </c>
      <c r="AF50" s="0" t="n">
        <v>0</v>
      </c>
      <c r="AG50" s="0" t="n">
        <v>0</v>
      </c>
      <c r="AH50" s="0" t="n">
        <f aca="false">B50 + AD50*C50</f>
        <v>0.29</v>
      </c>
      <c r="AI50" s="0" t="n">
        <f aca="false">D50 + AE50*E50</f>
        <v>0.063</v>
      </c>
      <c r="AJ50" s="0" t="n">
        <f aca="false">H50 + AF50*I50</f>
        <v>12.75</v>
      </c>
      <c r="AK50" s="0" t="n">
        <f aca="false">J50 + AG50*K50</f>
        <v>1.85</v>
      </c>
      <c r="AL50" s="2" t="str">
        <f aca="false">IF($AP$21 &lt;&gt; 1, "", IF(AND(AB50 = 1, $AP$22 = 1), "", (AH50*$C$12 - (AH50+AI50)*AJ50)/(AK50*F50)) )</f>
        <v/>
      </c>
      <c r="AM50" s="0" t="n">
        <f aca="false">(AH50 + AI50)/F50</f>
        <v>0.263432835820895</v>
      </c>
      <c r="AO50" s="0" t="n">
        <v>1.1</v>
      </c>
      <c r="AP50" s="0" t="n">
        <f aca="false">$AP$23/(1 + EXP(-$AP$24*(AO50 - $AP$25)))</f>
        <v>0.456245217269546</v>
      </c>
    </row>
    <row r="51" customFormat="false" ht="12.8" hidden="false" customHeight="false" outlineLevel="0" collapsed="false">
      <c r="A51" s="0" t="n">
        <v>83</v>
      </c>
      <c r="B51" s="0" t="n">
        <v>0.3</v>
      </c>
      <c r="C51" s="0" t="n">
        <v>0.01</v>
      </c>
      <c r="D51" s="0" t="n">
        <v>0.07</v>
      </c>
      <c r="E51" s="0" t="n">
        <v>0.01</v>
      </c>
      <c r="F51" s="0" t="n">
        <v>1.34</v>
      </c>
      <c r="G51" s="0" t="n">
        <v>0.1</v>
      </c>
      <c r="H51" s="0" t="n">
        <v>13.26</v>
      </c>
      <c r="I51" s="0" t="n">
        <v>0.4</v>
      </c>
      <c r="J51" s="0" t="n">
        <v>1.81</v>
      </c>
      <c r="K51" s="0" t="n">
        <v>0.05</v>
      </c>
      <c r="Y51" s="0" t="n">
        <f aca="false">IF(AND(AB51 = 1, $AP$22 = 1), "", (B51*$C$12 - (B51+D51)*H51)/(J51*F51))</f>
        <v>0.458810917786757</v>
      </c>
      <c r="Z51" s="0" t="n">
        <f aca="false">(B51 + D51)/F51</f>
        <v>0.276119402985075</v>
      </c>
      <c r="AA51" s="0" t="n">
        <f aca="false">Z51/Y51</f>
        <v>0.601815240833932</v>
      </c>
      <c r="AD51" s="0" t="n">
        <v>1</v>
      </c>
      <c r="AE51" s="0" t="n">
        <v>-1</v>
      </c>
      <c r="AF51" s="0" t="n">
        <v>0</v>
      </c>
      <c r="AG51" s="0" t="n">
        <v>0</v>
      </c>
      <c r="AH51" s="0" t="n">
        <f aca="false">B51 + AD51*C51</f>
        <v>0.31</v>
      </c>
      <c r="AI51" s="0" t="n">
        <f aca="false">D51 + AE51*E51</f>
        <v>0.06</v>
      </c>
      <c r="AJ51" s="0" t="n">
        <f aca="false">H51 + AF51*I51</f>
        <v>13.26</v>
      </c>
      <c r="AK51" s="0" t="n">
        <f aca="false">J51 + AG51*K51</f>
        <v>1.81</v>
      </c>
      <c r="AL51" s="2" t="str">
        <f aca="false">IF($AP$21 &lt;&gt; 1, "", IF(AND(AB51 = 1, $AP$22 = 1), "", (AH51*$C$12 - (AH51+AI51)*AJ51)/(AK51*F51)) )</f>
        <v/>
      </c>
      <c r="AM51" s="0" t="n">
        <f aca="false">(AH51 + AI51)/F51</f>
        <v>0.276119402985075</v>
      </c>
      <c r="AO51" s="0" t="n">
        <v>1.15</v>
      </c>
      <c r="AP51" s="0" t="n">
        <f aca="false">$AP$23/(1 + EXP(-$AP$24*(AO51 - $AP$25)))</f>
        <v>0.457476302506253</v>
      </c>
    </row>
    <row r="52" customFormat="false" ht="12.8" hidden="false" customHeight="false" outlineLevel="0" collapsed="false">
      <c r="A52" s="0" t="n">
        <v>86</v>
      </c>
      <c r="B52" s="0" t="n">
        <v>0.29</v>
      </c>
      <c r="C52" s="0" t="n">
        <v>0.01</v>
      </c>
      <c r="D52" s="0" t="n">
        <v>0.05</v>
      </c>
      <c r="E52" s="0" t="n">
        <v>0.01</v>
      </c>
      <c r="F52" s="0" t="n">
        <v>1.34</v>
      </c>
      <c r="G52" s="0" t="n">
        <v>0.1</v>
      </c>
      <c r="H52" s="0" t="n">
        <v>13.19</v>
      </c>
      <c r="I52" s="0" t="n">
        <v>0.4</v>
      </c>
      <c r="J52" s="0" t="n">
        <v>1.74</v>
      </c>
      <c r="K52" s="0" t="n">
        <v>0.05</v>
      </c>
      <c r="Y52" s="0" t="n">
        <f aca="false">IF(AND(AB52 = 1, $AP$22 = 1), "", (B52*$C$12 - (B52+D52)*H52)/(J52*F52))</f>
        <v>0.572039229141648</v>
      </c>
      <c r="Z52" s="0" t="n">
        <f aca="false">(B52 + D52)/F52</f>
        <v>0.253731343283582</v>
      </c>
      <c r="AA52" s="0" t="n">
        <f aca="false">Z52/Y52</f>
        <v>0.443555844350586</v>
      </c>
      <c r="AD52" s="0" t="n">
        <v>-1</v>
      </c>
      <c r="AE52" s="0" t="n">
        <v>0.5</v>
      </c>
      <c r="AF52" s="0" t="n">
        <v>0</v>
      </c>
      <c r="AG52" s="0" t="n">
        <v>0</v>
      </c>
      <c r="AH52" s="0" t="n">
        <f aca="false">B52 + AD52*C52</f>
        <v>0.28</v>
      </c>
      <c r="AI52" s="0" t="n">
        <f aca="false">D52 + AE52*E52</f>
        <v>0.055</v>
      </c>
      <c r="AJ52" s="0" t="n">
        <f aca="false">H52 + AF52*I52</f>
        <v>13.19</v>
      </c>
      <c r="AK52" s="0" t="n">
        <f aca="false">J52 + AG52*K52</f>
        <v>1.74</v>
      </c>
      <c r="AL52" s="2" t="str">
        <f aca="false">IF($AP$21 &lt;&gt; 1, "", IF(AND(AB52 = 1, $AP$22 = 1), "", (AH52*$C$12 - (AH52+AI52)*AJ52)/(AK52*F52)) )</f>
        <v/>
      </c>
      <c r="AM52" s="0" t="n">
        <f aca="false">(AH52 + AI52)/F52</f>
        <v>0.25</v>
      </c>
      <c r="AO52" s="0" t="n">
        <v>1.2</v>
      </c>
      <c r="AP52" s="0" t="n">
        <f aca="false">$AP$23/(1 + EXP(-$AP$24*(AO52 - $AP$25)))</f>
        <v>0.45830524964626</v>
      </c>
    </row>
    <row r="53" customFormat="false" ht="12.8" hidden="false" customHeight="false" outlineLevel="0" collapsed="false">
      <c r="A53" s="0" t="n">
        <v>89</v>
      </c>
      <c r="B53" s="0" t="n">
        <v>0.3</v>
      </c>
      <c r="C53" s="0" t="n">
        <v>0.01</v>
      </c>
      <c r="D53" s="0" t="n">
        <v>0.05</v>
      </c>
      <c r="E53" s="0" t="n">
        <v>0.01</v>
      </c>
      <c r="F53" s="0" t="n">
        <v>1.34</v>
      </c>
      <c r="G53" s="0" t="n">
        <v>0.1</v>
      </c>
      <c r="H53" s="0" t="n">
        <v>13.62</v>
      </c>
      <c r="I53" s="0" t="n">
        <v>0.4</v>
      </c>
      <c r="J53" s="0" t="n">
        <v>1.76</v>
      </c>
      <c r="K53" s="0" t="n">
        <v>0.05</v>
      </c>
      <c r="Y53" s="0" t="n">
        <f aca="false">IF(AND(AB53 = 1, $AP$22 = 1), "", (B53*$C$12 - (B53+D53)*H53)/(J53*F53))</f>
        <v>0.530868385345998</v>
      </c>
      <c r="Z53" s="0" t="n">
        <f aca="false">(B53 + D53)/F53</f>
        <v>0.261194029850746</v>
      </c>
      <c r="AA53" s="0" t="n">
        <f aca="false">Z53/Y53</f>
        <v>0.492012779552715</v>
      </c>
      <c r="AD53" s="0" t="n">
        <v>0</v>
      </c>
      <c r="AE53" s="0" t="n">
        <v>0</v>
      </c>
      <c r="AF53" s="0" t="n">
        <v>0</v>
      </c>
      <c r="AG53" s="0" t="n">
        <v>0</v>
      </c>
      <c r="AH53" s="0" t="n">
        <f aca="false">B53 + AD53*C53</f>
        <v>0.3</v>
      </c>
      <c r="AI53" s="0" t="n">
        <f aca="false">D53 + AE53*E53</f>
        <v>0.05</v>
      </c>
      <c r="AJ53" s="0" t="n">
        <f aca="false">H53 + AF53*I53</f>
        <v>13.62</v>
      </c>
      <c r="AK53" s="0" t="n">
        <f aca="false">J53 + AG53*K53</f>
        <v>1.76</v>
      </c>
      <c r="AL53" s="2" t="str">
        <f aca="false">IF($AP$21 &lt;&gt; 1, "", IF(AND(AB53 = 1, $AP$22 = 1), "", (AH53*$C$12 - (AH53+AI53)*AJ53)/(AK53*F53)) )</f>
        <v/>
      </c>
      <c r="AM53" s="0" t="n">
        <f aca="false">(AH53 + AI53)/F53</f>
        <v>0.261194029850746</v>
      </c>
      <c r="AO53" s="0" t="n">
        <v>1.25</v>
      </c>
      <c r="AP53" s="0" t="n">
        <f aca="false">$AP$23/(1 + EXP(-$AP$24*(AO53 - $AP$25)))</f>
        <v>0.458862593347948</v>
      </c>
    </row>
    <row r="54" customFormat="false" ht="12.8" hidden="false" customHeight="false" outlineLevel="0" collapsed="false">
      <c r="A54" s="0" t="n">
        <v>92</v>
      </c>
      <c r="B54" s="0" t="n">
        <v>0.29</v>
      </c>
      <c r="C54" s="0" t="n">
        <v>0.01</v>
      </c>
      <c r="D54" s="0" t="n">
        <v>0.07</v>
      </c>
      <c r="E54" s="0" t="n">
        <v>0.01</v>
      </c>
      <c r="F54" s="0" t="n">
        <v>1.34</v>
      </c>
      <c r="G54" s="0" t="n">
        <v>0.1</v>
      </c>
      <c r="H54" s="0" t="n">
        <v>12.62</v>
      </c>
      <c r="I54" s="0" t="n">
        <v>0.4</v>
      </c>
      <c r="J54" s="0" t="n">
        <v>1.8</v>
      </c>
      <c r="K54" s="0" t="n">
        <v>0.05</v>
      </c>
      <c r="Y54" s="0" t="n">
        <f aca="false">IF(AND(AB54 = 1, $AP$22 = 1), "", (B54*$C$12 - (B54+D54)*H54)/(J54*F54))</f>
        <v>0.528676064123825</v>
      </c>
      <c r="Z54" s="0" t="n">
        <f aca="false">(B54 + D54)/F54</f>
        <v>0.26865671641791</v>
      </c>
      <c r="AA54" s="0" t="n">
        <f aca="false">Z54/Y54</f>
        <v>0.508168866814795</v>
      </c>
      <c r="AD54" s="0" t="n">
        <v>0</v>
      </c>
      <c r="AE54" s="0" t="n">
        <v>0</v>
      </c>
      <c r="AF54" s="0" t="n">
        <v>0</v>
      </c>
      <c r="AG54" s="0" t="n">
        <v>0</v>
      </c>
      <c r="AH54" s="0" t="n">
        <f aca="false">B54 + AD54*C54</f>
        <v>0.29</v>
      </c>
      <c r="AI54" s="0" t="n">
        <f aca="false">D54 + AE54*E54</f>
        <v>0.07</v>
      </c>
      <c r="AJ54" s="0" t="n">
        <f aca="false">H54 + AF54*I54</f>
        <v>12.62</v>
      </c>
      <c r="AK54" s="0" t="n">
        <f aca="false">J54 + AG54*K54</f>
        <v>1.8</v>
      </c>
      <c r="AL54" s="2" t="str">
        <f aca="false">IF($AP$21 &lt;&gt; 1, "", IF(AND(AB54 = 1, $AP$22 = 1), "", (AH54*$C$12 - (AH54+AI54)*AJ54)/(AK54*F54)) )</f>
        <v/>
      </c>
      <c r="AM54" s="0" t="n">
        <f aca="false">(AH54 + AI54)/F54</f>
        <v>0.26865671641791</v>
      </c>
      <c r="AO54" s="0" t="n">
        <v>1.3</v>
      </c>
      <c r="AP54" s="0" t="n">
        <f aca="false">$AP$23/(1 + EXP(-$AP$24*(AO54 - $AP$25)))</f>
        <v>0.45923695150312</v>
      </c>
    </row>
    <row r="55" customFormat="false" ht="12.8" hidden="false" customHeight="false" outlineLevel="0" collapsed="false">
      <c r="A55" s="0" t="n">
        <v>95</v>
      </c>
      <c r="B55" s="0" t="n">
        <v>0.31</v>
      </c>
      <c r="C55" s="0" t="n">
        <v>0.01</v>
      </c>
      <c r="D55" s="0" t="n">
        <v>0.06</v>
      </c>
      <c r="E55" s="0" t="n">
        <v>0.01</v>
      </c>
      <c r="F55" s="0" t="n">
        <v>1.34</v>
      </c>
      <c r="G55" s="0" t="n">
        <v>0.1</v>
      </c>
      <c r="H55" s="0" t="n">
        <v>13.06</v>
      </c>
      <c r="I55" s="0" t="n">
        <v>0.4</v>
      </c>
      <c r="J55" s="0" t="n">
        <v>1.85</v>
      </c>
      <c r="K55" s="0" t="n">
        <v>0.05</v>
      </c>
      <c r="Y55" s="0" t="n">
        <f aca="false">IF(AND(AB55 = 1, $AP$22 = 1), "", (B55*$C$12 - (B55+D55)*H55)/(J55*F55))</f>
        <v>0.559674599973108</v>
      </c>
      <c r="Z55" s="0" t="n">
        <f aca="false">(B55 + D55)/F55</f>
        <v>0.276119402985075</v>
      </c>
      <c r="AA55" s="0" t="n">
        <f aca="false">Z55/Y55</f>
        <v>0.493357038176008</v>
      </c>
      <c r="AD55" s="0" t="n">
        <v>0</v>
      </c>
      <c r="AE55" s="0" t="n">
        <v>0.3</v>
      </c>
      <c r="AF55" s="0" t="n">
        <v>0</v>
      </c>
      <c r="AG55" s="0" t="n">
        <v>0</v>
      </c>
      <c r="AH55" s="0" t="n">
        <f aca="false">B55 + AD55*C55</f>
        <v>0.31</v>
      </c>
      <c r="AI55" s="0" t="n">
        <f aca="false">D55 + AE55*E55</f>
        <v>0.063</v>
      </c>
      <c r="AJ55" s="0" t="n">
        <f aca="false">H55 + AF55*I55</f>
        <v>13.06</v>
      </c>
      <c r="AK55" s="0" t="n">
        <f aca="false">J55 + AG55*K55</f>
        <v>1.85</v>
      </c>
      <c r="AL55" s="2" t="str">
        <f aca="false">IF($AP$21 &lt;&gt; 1, "", IF(AND(AB55 = 1, $AP$22 = 1), "", (AH55*$C$12 - (AH55+AI55)*AJ55)/(AK55*F55)) )</f>
        <v/>
      </c>
      <c r="AM55" s="0" t="n">
        <f aca="false">(AH55 + AI55)/F55</f>
        <v>0.278358208955224</v>
      </c>
      <c r="AO55" s="0" t="n">
        <v>1.35</v>
      </c>
      <c r="AP55" s="0" t="n">
        <f aca="false">$AP$23/(1 + EXP(-$AP$24*(AO55 - $AP$25)))</f>
        <v>0.459488233424884</v>
      </c>
    </row>
    <row r="56" customFormat="false" ht="12.8" hidden="false" customHeight="false" outlineLevel="0" collapsed="false">
      <c r="A56" s="0" t="n">
        <v>98</v>
      </c>
      <c r="B56" s="0" t="n">
        <v>0.3</v>
      </c>
      <c r="C56" s="0" t="n">
        <v>0.01</v>
      </c>
      <c r="D56" s="0" t="n">
        <v>0.07</v>
      </c>
      <c r="E56" s="0" t="n">
        <v>0.01</v>
      </c>
      <c r="F56" s="0" t="n">
        <v>1.34</v>
      </c>
      <c r="G56" s="0" t="n">
        <v>0.1</v>
      </c>
      <c r="H56" s="0" t="n">
        <v>13.51</v>
      </c>
      <c r="I56" s="0" t="n">
        <v>0.4</v>
      </c>
      <c r="J56" s="0" t="n">
        <v>1.77</v>
      </c>
      <c r="K56" s="0" t="n">
        <v>0.05</v>
      </c>
      <c r="Y56" s="0" t="n">
        <f aca="false">IF(AND(AB56 = 1, $AP$22 = 1), "", (B56*$C$12 - (B56+D56)*H56)/(J56*F56))</f>
        <v>0.430179610422465</v>
      </c>
      <c r="Z56" s="0" t="n">
        <f aca="false">(B56 + D56)/F56</f>
        <v>0.276119402985075</v>
      </c>
      <c r="AA56" s="0" t="n">
        <f aca="false">Z56/Y56</f>
        <v>0.641870038224051</v>
      </c>
      <c r="AD56" s="0" t="n">
        <v>1</v>
      </c>
      <c r="AE56" s="0" t="n">
        <v>-0.5</v>
      </c>
      <c r="AF56" s="0" t="n">
        <v>-1</v>
      </c>
      <c r="AG56" s="0" t="n">
        <v>0</v>
      </c>
      <c r="AH56" s="0" t="n">
        <f aca="false">B56 + AD56*C56</f>
        <v>0.31</v>
      </c>
      <c r="AI56" s="0" t="n">
        <f aca="false">D56 + AE56*E56</f>
        <v>0.065</v>
      </c>
      <c r="AJ56" s="0" t="n">
        <f aca="false">H56 + AF56*I56</f>
        <v>13.11</v>
      </c>
      <c r="AK56" s="0" t="n">
        <f aca="false">J56 + AG56*K56</f>
        <v>1.77</v>
      </c>
      <c r="AL56" s="2" t="str">
        <f aca="false">IF($AP$21 &lt;&gt; 1, "", IF(AND(AB56 = 1, $AP$22 = 1), "", (AH56*$C$12 - (AH56+AI56)*AJ56)/(AK56*F56)) )</f>
        <v/>
      </c>
      <c r="AM56" s="0" t="n">
        <f aca="false">(AH56 + AI56)/F56</f>
        <v>0.279850746268657</v>
      </c>
      <c r="AO56" s="0" t="n">
        <v>1.4</v>
      </c>
      <c r="AP56" s="0" t="n">
        <f aca="false">$AP$23/(1 + EXP(-$AP$24*(AO56 - $AP$25)))</f>
        <v>0.459656826736435</v>
      </c>
    </row>
    <row r="57" customFormat="false" ht="12.8" hidden="false" customHeight="false" outlineLevel="0" collapsed="false">
      <c r="A57" s="0" t="n">
        <v>100</v>
      </c>
      <c r="B57" s="0" t="n">
        <v>0.29</v>
      </c>
      <c r="C57" s="0" t="n">
        <v>0.01</v>
      </c>
      <c r="D57" s="0" t="n">
        <v>0.07</v>
      </c>
      <c r="E57" s="0" t="n">
        <v>0.01</v>
      </c>
      <c r="F57" s="0" t="n">
        <v>1.34</v>
      </c>
      <c r="G57" s="0" t="n">
        <v>0.1</v>
      </c>
      <c r="H57" s="0" t="n">
        <v>13.15</v>
      </c>
      <c r="I57" s="0" t="n">
        <v>0.4</v>
      </c>
      <c r="J57" s="0" t="n">
        <v>1.8</v>
      </c>
      <c r="K57" s="0" t="n">
        <v>0.05</v>
      </c>
      <c r="Y57" s="0" t="n">
        <f aca="false">IF(AND(AB57 = 1, $AP$22 = 1), "", (B57*$C$12 - (B57+D57)*H57)/(J57*F57))</f>
        <v>0.449571586511885</v>
      </c>
      <c r="Z57" s="0" t="n">
        <f aca="false">(B57 + D57)/F57</f>
        <v>0.26865671641791</v>
      </c>
      <c r="AA57" s="0" t="n">
        <f aca="false">Z57/Y57</f>
        <v>0.597583843103501</v>
      </c>
      <c r="AD57" s="0" t="n">
        <v>1</v>
      </c>
      <c r="AE57" s="0" t="n">
        <v>0</v>
      </c>
      <c r="AF57" s="0" t="n">
        <v>-1</v>
      </c>
      <c r="AG57" s="0" t="n">
        <v>0</v>
      </c>
      <c r="AH57" s="0" t="n">
        <f aca="false">B57 + AD57*C57</f>
        <v>0.3</v>
      </c>
      <c r="AI57" s="0" t="n">
        <f aca="false">D57 + AE57*E57</f>
        <v>0.07</v>
      </c>
      <c r="AJ57" s="0" t="n">
        <f aca="false">H57 + AF57*I57</f>
        <v>12.75</v>
      </c>
      <c r="AK57" s="0" t="n">
        <f aca="false">J57 + AG57*K57</f>
        <v>1.8</v>
      </c>
      <c r="AL57" s="2" t="str">
        <f aca="false">IF($AP$21 &lt;&gt; 1, "", IF(AND(AB57 = 1, $AP$22 = 1), "", (AH57*$C$12 - (AH57+AI57)*AJ57)/(AK57*F57)) )</f>
        <v/>
      </c>
      <c r="AM57" s="0" t="n">
        <f aca="false">(AH57 + AI57)/F57</f>
        <v>0.276119402985075</v>
      </c>
      <c r="AO57" s="0" t="n">
        <v>1.45</v>
      </c>
      <c r="AP57" s="0" t="n">
        <f aca="false">$AP$23/(1 + EXP(-$AP$24*(AO57 - $AP$25)))</f>
        <v>0.459769907490743</v>
      </c>
    </row>
    <row r="58" customFormat="false" ht="12.8" hidden="false" customHeight="false" outlineLevel="0" collapsed="false">
      <c r="A58" s="0" t="s">
        <v>150</v>
      </c>
      <c r="B58" s="0" t="n">
        <v>0.05</v>
      </c>
      <c r="C58" s="0" t="n">
        <v>0.01</v>
      </c>
      <c r="D58" s="0" t="n">
        <v>0.01</v>
      </c>
      <c r="E58" s="0" t="n">
        <v>0.01</v>
      </c>
      <c r="F58" s="0" t="n">
        <v>1.34</v>
      </c>
      <c r="G58" s="0" t="n">
        <v>0.1</v>
      </c>
      <c r="H58" s="0" t="n">
        <v>7.52</v>
      </c>
      <c r="I58" s="0" t="n">
        <v>0.4</v>
      </c>
      <c r="J58" s="0" t="n">
        <v>2.19</v>
      </c>
      <c r="K58" s="0" t="n">
        <v>0.05</v>
      </c>
      <c r="Y58" s="2" t="str">
        <f aca="false">IF(AND(AB58 = 1, $AP$22 = 1), "", (B58*$C$12 - (B58+D58)*H58)/(J58*F58))</f>
        <v/>
      </c>
      <c r="Z58" s="0" t="n">
        <f aca="false">(B58 + D58)/F58</f>
        <v>0.0447761194029851</v>
      </c>
      <c r="AA58" s="0" t="e">
        <f aca="false">Z58/Y58</f>
        <v>#VALUE!</v>
      </c>
      <c r="AB58" s="0" t="n">
        <v>1</v>
      </c>
      <c r="AD58" s="0" t="n">
        <v>0</v>
      </c>
      <c r="AE58" s="0" t="n">
        <v>0</v>
      </c>
      <c r="AF58" s="0" t="n">
        <v>0</v>
      </c>
      <c r="AG58" s="0" t="n">
        <v>0</v>
      </c>
      <c r="AH58" s="0" t="n">
        <f aca="false">B58 + AD58*C58</f>
        <v>0.05</v>
      </c>
      <c r="AI58" s="0" t="n">
        <f aca="false">D58 + AE58*E58</f>
        <v>0.01</v>
      </c>
      <c r="AJ58" s="0" t="n">
        <f aca="false">H58 + AF58*I58</f>
        <v>7.52</v>
      </c>
      <c r="AK58" s="0" t="n">
        <f aca="false">J58 + AG58*K58</f>
        <v>2.19</v>
      </c>
      <c r="AL58" s="2" t="str">
        <f aca="false">IF($AP$21 &lt;&gt; 1, "", IF(AND(AB58 = 1, $AP$22 = 1), "", (AH58*$C$12 - (AH58+AI58)*AJ58)/(AK58*F58)) )</f>
        <v/>
      </c>
      <c r="AM58" s="0" t="n">
        <f aca="false">(AH58 + AI58)/F58</f>
        <v>0.0447761194029851</v>
      </c>
      <c r="AO58" s="0" t="n">
        <v>1.5</v>
      </c>
      <c r="AP58" s="0" t="n">
        <f aca="false">$AP$23/(1 + EXP(-$AP$24*(AO58 - $AP$25)))</f>
        <v>0.459845738939985</v>
      </c>
    </row>
    <row r="59" customFormat="false" ht="12.8" hidden="false" customHeight="false" outlineLevel="0" collapsed="false">
      <c r="A59" s="0" t="n">
        <v>144</v>
      </c>
      <c r="B59" s="0" t="n">
        <v>0.04</v>
      </c>
      <c r="C59" s="0" t="n">
        <v>0.01</v>
      </c>
      <c r="D59" s="0" t="n">
        <v>0.01</v>
      </c>
      <c r="E59" s="0" t="n">
        <v>0.01</v>
      </c>
      <c r="F59" s="0" t="n">
        <v>1.34</v>
      </c>
      <c r="G59" s="0" t="n">
        <v>0.1</v>
      </c>
      <c r="H59" s="0" t="n">
        <v>5.66</v>
      </c>
      <c r="I59" s="0" t="n">
        <v>0.4</v>
      </c>
      <c r="J59" s="0" t="n">
        <v>2.38</v>
      </c>
      <c r="K59" s="0" t="n">
        <v>0.05</v>
      </c>
      <c r="Y59" s="0" t="n">
        <f aca="false">IF(AND(AB59 = 1, $AP$22 = 1), "", (B59*$C$12 - (B59+D59)*H59)/(J59*F59))</f>
        <v>0.162903967557172</v>
      </c>
      <c r="Z59" s="0" t="n">
        <f aca="false">(B59 + D59)/F59</f>
        <v>0.0373134328358209</v>
      </c>
      <c r="AA59" s="0" t="n">
        <f aca="false">Z59/Y59</f>
        <v>0.229051713075837</v>
      </c>
      <c r="AD59" s="0" t="n">
        <v>0</v>
      </c>
      <c r="AE59" s="0" t="n">
        <v>0</v>
      </c>
      <c r="AF59" s="0" t="n">
        <v>0</v>
      </c>
      <c r="AG59" s="0" t="n">
        <v>0</v>
      </c>
      <c r="AH59" s="0" t="n">
        <f aca="false">B59 + AD59*C59</f>
        <v>0.04</v>
      </c>
      <c r="AI59" s="0" t="n">
        <f aca="false">D59 + AE59*E59</f>
        <v>0.01</v>
      </c>
      <c r="AJ59" s="0" t="n">
        <f aca="false">H59 + AF59*I59</f>
        <v>5.66</v>
      </c>
      <c r="AK59" s="0" t="n">
        <f aca="false">J59 + AG59*K59</f>
        <v>2.38</v>
      </c>
      <c r="AL59" s="2" t="str">
        <f aca="false">IF($AP$21 &lt;&gt; 1, "", IF(AND(AB59 = 1, $AP$22 = 1), "", (AH59*$C$12 - (AH59+AI59)*AJ59)/(AK59*F59)) )</f>
        <v/>
      </c>
      <c r="AM59" s="0" t="n">
        <f aca="false">(AH59 + AI59)/F59</f>
        <v>0.0373134328358209</v>
      </c>
      <c r="AO59" s="0" t="n">
        <v>1.55</v>
      </c>
      <c r="AP59" s="0" t="n">
        <f aca="false">$AP$23/(1 + EXP(-$AP$24*(AO59 - $AP$25)))</f>
        <v>0.459896584285693</v>
      </c>
    </row>
    <row r="60" customFormat="false" ht="12.8" hidden="false" customHeight="false" outlineLevel="0" collapsed="false">
      <c r="A60" s="0" t="n">
        <v>166</v>
      </c>
      <c r="B60" s="0" t="n">
        <v>0.05</v>
      </c>
      <c r="C60" s="0" t="n">
        <v>0.01</v>
      </c>
      <c r="D60" s="0" t="n">
        <v>0</v>
      </c>
      <c r="E60" s="0" t="n">
        <v>0.01</v>
      </c>
      <c r="F60" s="0" t="n">
        <v>1.34</v>
      </c>
      <c r="G60" s="0" t="n">
        <v>0.1</v>
      </c>
      <c r="H60" s="0" t="n">
        <v>5.69</v>
      </c>
      <c r="I60" s="0" t="n">
        <v>0.4</v>
      </c>
      <c r="J60" s="0" t="n">
        <v>2.33</v>
      </c>
      <c r="K60" s="0" t="n">
        <v>0.05</v>
      </c>
      <c r="Y60" s="0" t="n">
        <f aca="false">IF(AND(AB60 = 1, $AP$22 = 1), "", (B60*$C$12 - (B60+D60)*H60)/(J60*F60))</f>
        <v>0.230179574231845</v>
      </c>
      <c r="Z60" s="0" t="n">
        <f aca="false">(B60 + D60)/F60</f>
        <v>0.0373134328358209</v>
      </c>
      <c r="AA60" s="0" t="n">
        <f aca="false">Z60/Y60</f>
        <v>0.162105751391466</v>
      </c>
      <c r="AD60" s="0" t="n">
        <v>0</v>
      </c>
      <c r="AE60" s="0" t="n">
        <v>1</v>
      </c>
      <c r="AF60" s="0" t="n">
        <v>0</v>
      </c>
      <c r="AG60" s="0" t="n">
        <v>0</v>
      </c>
      <c r="AH60" s="0" t="n">
        <f aca="false">B60 + AD60*C60</f>
        <v>0.05</v>
      </c>
      <c r="AI60" s="0" t="n">
        <f aca="false">D60 + AE60*E60</f>
        <v>0.01</v>
      </c>
      <c r="AJ60" s="0" t="n">
        <f aca="false">H60 + AF60*I60</f>
        <v>5.69</v>
      </c>
      <c r="AK60" s="0" t="n">
        <f aca="false">J60 + AG60*K60</f>
        <v>2.33</v>
      </c>
      <c r="AL60" s="2" t="str">
        <f aca="false">IF($AP$21 &lt;&gt; 1, "", IF(AND(AB60 = 1, $AP$22 = 1), "", (AH60*$C$12 - (AH60+AI60)*AJ60)/(AK60*F60)) )</f>
        <v/>
      </c>
      <c r="AM60" s="0" t="n">
        <f aca="false">(AH60 + AI60)/F60</f>
        <v>0.0447761194029851</v>
      </c>
      <c r="AO60" s="0" t="n">
        <v>1.6</v>
      </c>
      <c r="AP60" s="0" t="n">
        <f aca="false">$AP$23/(1 + EXP(-$AP$24*(AO60 - $AP$25)))</f>
        <v>0.459930673235293</v>
      </c>
    </row>
    <row r="61" customFormat="false" ht="12.8" hidden="false" customHeight="false" outlineLevel="0" collapsed="false">
      <c r="A61" s="0" t="n">
        <v>188</v>
      </c>
      <c r="B61" s="0" t="n">
        <v>0.05</v>
      </c>
      <c r="C61" s="0" t="n">
        <v>0.01</v>
      </c>
      <c r="D61" s="0" t="n">
        <v>0</v>
      </c>
      <c r="E61" s="0" t="n">
        <v>0.01</v>
      </c>
      <c r="F61" s="0" t="n">
        <v>1.34</v>
      </c>
      <c r="G61" s="0" t="n">
        <v>0.1</v>
      </c>
      <c r="H61" s="0" t="n">
        <v>4.83</v>
      </c>
      <c r="I61" s="0" t="n">
        <v>0.4</v>
      </c>
      <c r="J61" s="0" t="n">
        <v>2.33</v>
      </c>
      <c r="K61" s="0" t="n">
        <v>0.05</v>
      </c>
      <c r="Y61" s="0" t="n">
        <f aca="false">IF(AND(AB61 = 1, $AP$22 = 1), "", (B61*$C$12 - (B61+D61)*H61)/(J61*F61))</f>
        <v>0.2439519142485</v>
      </c>
      <c r="Z61" s="0" t="n">
        <f aca="false">(B61 + D61)/F61</f>
        <v>0.0373134328358209</v>
      </c>
      <c r="AA61" s="0" t="n">
        <f aca="false">Z61/Y61</f>
        <v>0.152954048140044</v>
      </c>
      <c r="AD61" s="0" t="n">
        <v>-1</v>
      </c>
      <c r="AE61" s="0" t="n">
        <v>1</v>
      </c>
      <c r="AF61" s="0" t="n">
        <v>0</v>
      </c>
      <c r="AG61" s="0" t="n">
        <v>0</v>
      </c>
      <c r="AH61" s="0" t="n">
        <f aca="false">B61 + AD61*C61</f>
        <v>0.04</v>
      </c>
      <c r="AI61" s="0" t="n">
        <f aca="false">D61 + AE61*E61</f>
        <v>0.01</v>
      </c>
      <c r="AJ61" s="0" t="n">
        <f aca="false">H61 + AF61*I61</f>
        <v>4.83</v>
      </c>
      <c r="AK61" s="0" t="n">
        <f aca="false">J61 + AG61*K61</f>
        <v>2.33</v>
      </c>
      <c r="AL61" s="2" t="str">
        <f aca="false">IF($AP$21 &lt;&gt; 1, "", IF(AND(AB61 = 1, $AP$22 = 1), "", (AH61*$C$12 - (AH61+AI61)*AJ61)/(AK61*F61)) )</f>
        <v/>
      </c>
      <c r="AM61" s="0" t="n">
        <f aca="false">(AH61 + AI61)/F61</f>
        <v>0.0373134328358209</v>
      </c>
    </row>
    <row r="62" customFormat="false" ht="12.8" hidden="false" customHeight="false" outlineLevel="0" collapsed="false">
      <c r="A62" s="0" t="n">
        <v>210</v>
      </c>
      <c r="B62" s="0" t="n">
        <v>0.04</v>
      </c>
      <c r="C62" s="0" t="n">
        <v>0.01</v>
      </c>
      <c r="D62" s="0" t="n">
        <v>0.02</v>
      </c>
      <c r="E62" s="0" t="n">
        <v>0.01</v>
      </c>
      <c r="F62" s="0" t="n">
        <v>1.34</v>
      </c>
      <c r="G62" s="0" t="n">
        <v>0.1</v>
      </c>
      <c r="H62" s="0" t="n">
        <v>5.72</v>
      </c>
      <c r="I62" s="0" t="n">
        <v>0.4</v>
      </c>
      <c r="J62" s="0" t="n">
        <v>2.35</v>
      </c>
      <c r="K62" s="0" t="n">
        <v>0.05</v>
      </c>
      <c r="Y62" s="0" t="n">
        <f aca="false">IF(AND(AB62 = 1, $AP$22 = 1), "", (B62*$C$12 - (B62+D62)*H62)/(J62*F62))</f>
        <v>0.145866412617762</v>
      </c>
      <c r="Z62" s="0" t="n">
        <f aca="false">(B62 + D62)/F62</f>
        <v>0.0447761194029851</v>
      </c>
      <c r="AA62" s="0" t="n">
        <f aca="false">Z62/Y62</f>
        <v>0.306966618287373</v>
      </c>
      <c r="AD62" s="0" t="n">
        <v>0</v>
      </c>
      <c r="AE62" s="0" t="n">
        <v>-1</v>
      </c>
      <c r="AF62" s="0" t="n">
        <v>0</v>
      </c>
      <c r="AG62" s="0" t="n">
        <v>0</v>
      </c>
      <c r="AH62" s="0" t="n">
        <f aca="false">B62 + AD62*C62</f>
        <v>0.04</v>
      </c>
      <c r="AI62" s="0" t="n">
        <f aca="false">D62 + AE62*E62</f>
        <v>0.01</v>
      </c>
      <c r="AJ62" s="0" t="n">
        <f aca="false">H62 + AF62*I62</f>
        <v>5.72</v>
      </c>
      <c r="AK62" s="0" t="n">
        <f aca="false">J62 + AG62*K62</f>
        <v>2.35</v>
      </c>
      <c r="AL62" s="2" t="str">
        <f aca="false">IF($AP$21 &lt;&gt; 1, "", IF(AND(AB62 = 1, $AP$22 = 1), "", (AH62*$C$12 - (AH62+AI62)*AJ62)/(AK62*F62)) )</f>
        <v/>
      </c>
      <c r="AM62" s="0" t="n">
        <f aca="false">(AH62 + AI62)/F62</f>
        <v>0.0373134328358209</v>
      </c>
    </row>
    <row r="63" customFormat="false" ht="12.8" hidden="false" customHeight="false" outlineLevel="0" collapsed="false">
      <c r="A63" s="0" t="n">
        <v>232</v>
      </c>
      <c r="B63" s="0" t="n">
        <v>0.06</v>
      </c>
      <c r="C63" s="0" t="n">
        <v>0.01</v>
      </c>
      <c r="D63" s="0" t="n">
        <v>0</v>
      </c>
      <c r="E63" s="0" t="n">
        <v>0.01</v>
      </c>
      <c r="F63" s="0" t="n">
        <v>1.34</v>
      </c>
      <c r="G63" s="0" t="n">
        <v>0.1</v>
      </c>
      <c r="H63" s="0" t="n">
        <v>5.82</v>
      </c>
      <c r="I63" s="0" t="n">
        <v>0.4</v>
      </c>
      <c r="J63" s="0" t="n">
        <v>2.37</v>
      </c>
      <c r="K63" s="0" t="n">
        <v>0.05</v>
      </c>
      <c r="Y63" s="0" t="n">
        <f aca="false">IF(AND(AB63 = 1, $AP$22 = 1), "", (B63*$C$12 - (B63+D63)*H63)/(J63*F63))</f>
        <v>0.269097550223566</v>
      </c>
      <c r="Z63" s="0" t="n">
        <f aca="false">(B63 + D63)/F63</f>
        <v>0.0447761194029851</v>
      </c>
      <c r="AA63" s="0" t="n">
        <f aca="false">Z63/Y63</f>
        <v>0.166393634448865</v>
      </c>
      <c r="AD63" s="0" t="n">
        <v>-0.5</v>
      </c>
      <c r="AE63" s="0" t="n">
        <v>1</v>
      </c>
      <c r="AF63" s="0" t="n">
        <v>0</v>
      </c>
      <c r="AG63" s="0" t="n">
        <v>0</v>
      </c>
      <c r="AH63" s="0" t="n">
        <f aca="false">B63 + AD63*C63</f>
        <v>0.055</v>
      </c>
      <c r="AI63" s="0" t="n">
        <f aca="false">D63 + AE63*E63</f>
        <v>0.01</v>
      </c>
      <c r="AJ63" s="0" t="n">
        <f aca="false">H63 + AF63*I63</f>
        <v>5.82</v>
      </c>
      <c r="AK63" s="0" t="n">
        <f aca="false">J63 + AG63*K63</f>
        <v>2.37</v>
      </c>
      <c r="AL63" s="2" t="str">
        <f aca="false">IF($AP$21 &lt;&gt; 1, "", IF(AND(AB63 = 1, $AP$22 = 1), "", (AH63*$C$12 - (AH63+AI63)*AJ63)/(AK63*F63)) )</f>
        <v/>
      </c>
      <c r="AM63" s="0" t="n">
        <f aca="false">(AH63 + AI63)/F63</f>
        <v>0.0485074626865672</v>
      </c>
    </row>
    <row r="64" customFormat="false" ht="12.8" hidden="false" customHeight="false" outlineLevel="0" collapsed="false">
      <c r="A64" s="0" t="n">
        <v>239</v>
      </c>
      <c r="B64" s="0" t="n">
        <v>0.06</v>
      </c>
      <c r="C64" s="0" t="n">
        <v>0.01</v>
      </c>
      <c r="D64" s="0" t="n">
        <v>0.02</v>
      </c>
      <c r="E64" s="0" t="n">
        <v>0.01</v>
      </c>
      <c r="F64" s="0" t="n">
        <v>1.34</v>
      </c>
      <c r="G64" s="0" t="n">
        <v>0.1</v>
      </c>
      <c r="H64" s="0" t="n">
        <v>5.39</v>
      </c>
      <c r="I64" s="0" t="n">
        <v>0.4</v>
      </c>
      <c r="J64" s="0" t="n">
        <v>2.41</v>
      </c>
      <c r="K64" s="0" t="n">
        <v>0.05</v>
      </c>
      <c r="Y64" s="0" t="n">
        <f aca="false">IF(AND(AB64 = 1, $AP$22 = 1), "", (B64*$C$12 - (B64+D64)*H64)/(J64*F64))</f>
        <v>0.239239487211247</v>
      </c>
      <c r="Z64" s="0" t="n">
        <f aca="false">(B64 + D64)/F64</f>
        <v>0.0597014925373134</v>
      </c>
      <c r="AA64" s="0" t="n">
        <f aca="false">Z64/Y64</f>
        <v>0.249546984209164</v>
      </c>
      <c r="AD64" s="0" t="n">
        <v>1</v>
      </c>
      <c r="AE64" s="0" t="n">
        <v>0</v>
      </c>
      <c r="AF64" s="0" t="n">
        <v>0</v>
      </c>
      <c r="AG64" s="0" t="n">
        <v>0</v>
      </c>
      <c r="AH64" s="0" t="n">
        <f aca="false">B64 + AD64*C64</f>
        <v>0.07</v>
      </c>
      <c r="AI64" s="0" t="n">
        <f aca="false">D64 + AE64*E64</f>
        <v>0.02</v>
      </c>
      <c r="AJ64" s="0" t="n">
        <f aca="false">H64 + AF64*I64</f>
        <v>5.39</v>
      </c>
      <c r="AK64" s="0" t="n">
        <f aca="false">J64 + AG64*K64</f>
        <v>2.41</v>
      </c>
      <c r="AL64" s="2" t="str">
        <f aca="false">IF($AP$21 &lt;&gt; 1, "", IF(AND(AB64 = 1, $AP$22 = 1), "", (AH64*$C$12 - (AH64+AI64)*AJ64)/(AK64*F64)) )</f>
        <v/>
      </c>
      <c r="AM64" s="0" t="n">
        <f aca="false">(AH64 + AI64)/F64</f>
        <v>0.0671641791044776</v>
      </c>
    </row>
    <row r="65" customFormat="false" ht="12.8" hidden="false" customHeight="false" outlineLevel="0" collapsed="false">
      <c r="A65" s="0" t="n">
        <v>240</v>
      </c>
      <c r="B65" s="0" t="n">
        <v>0.11</v>
      </c>
      <c r="C65" s="0" t="n">
        <v>0.01</v>
      </c>
      <c r="D65" s="0" t="n">
        <v>0.01</v>
      </c>
      <c r="E65" s="0" t="n">
        <v>0.01</v>
      </c>
      <c r="F65" s="0" t="n">
        <v>1.34</v>
      </c>
      <c r="G65" s="0" t="n">
        <v>0.1</v>
      </c>
      <c r="H65" s="0" t="n">
        <v>5.98</v>
      </c>
      <c r="I65" s="0" t="n">
        <v>0.4</v>
      </c>
      <c r="J65" s="0" t="n">
        <v>2.37</v>
      </c>
      <c r="K65" s="0" t="n">
        <v>0.05</v>
      </c>
      <c r="Y65" s="0" t="n">
        <f aca="false">IF(AND(AB65 = 1, $AP$22 = 1), "", (B65*$C$12 - (B65+D65)*H65)/(J65*F65))</f>
        <v>0.468973696916263</v>
      </c>
      <c r="Z65" s="0" t="n">
        <f aca="false">(B65 + D65)/F65</f>
        <v>0.0895522388059701</v>
      </c>
      <c r="AA65" s="0" t="n">
        <f aca="false">Z65/Y65</f>
        <v>0.190953649202122</v>
      </c>
      <c r="AD65" s="0" t="n">
        <v>-1</v>
      </c>
      <c r="AE65" s="0" t="n">
        <v>1</v>
      </c>
      <c r="AF65" s="0" t="n">
        <v>1</v>
      </c>
      <c r="AG65" s="0" t="n">
        <v>1</v>
      </c>
      <c r="AH65" s="0" t="n">
        <f aca="false">B65 + AD65*C65</f>
        <v>0.1</v>
      </c>
      <c r="AI65" s="0" t="n">
        <f aca="false">D65 + AE65*E65</f>
        <v>0.02</v>
      </c>
      <c r="AJ65" s="0" t="n">
        <f aca="false">H65 + AF65*I65</f>
        <v>6.38</v>
      </c>
      <c r="AK65" s="0" t="n">
        <f aca="false">J65 + AG65*K65</f>
        <v>2.42</v>
      </c>
      <c r="AL65" s="2" t="str">
        <f aca="false">IF($AP$21 &lt;&gt; 1, "", IF(AND(AB65 = 1, $AP$22 = 1), "", (AH65*$C$12 - (AH65+AI65)*AJ65)/(AK65*F65)) )</f>
        <v/>
      </c>
      <c r="AM65" s="0" t="n">
        <f aca="false">(AH65 + AI65)/F65</f>
        <v>0.0895522388059701</v>
      </c>
    </row>
    <row r="66" customFormat="false" ht="12.8" hidden="false" customHeight="false" outlineLevel="0" collapsed="false">
      <c r="A66" s="0" t="n">
        <v>251</v>
      </c>
      <c r="B66" s="0" t="n">
        <v>0.09</v>
      </c>
      <c r="C66" s="0" t="n">
        <v>0.01</v>
      </c>
      <c r="D66" s="0" t="n">
        <v>0.02</v>
      </c>
      <c r="E66" s="0" t="n">
        <v>0.01</v>
      </c>
      <c r="F66" s="0" t="n">
        <v>1.34</v>
      </c>
      <c r="G66" s="0" t="n">
        <v>0.1</v>
      </c>
      <c r="H66" s="0" t="n">
        <v>8.48</v>
      </c>
      <c r="I66" s="0" t="n">
        <v>0.4</v>
      </c>
      <c r="J66" s="0" t="n">
        <v>2.13</v>
      </c>
      <c r="K66" s="0" t="n">
        <v>0.05</v>
      </c>
      <c r="Y66" s="0" t="n">
        <f aca="false">IF(AND(AB66 = 1, $AP$22 = 1), "", (B66*$C$12 - (B66+D66)*H66)/(J66*F66))</f>
        <v>0.305830004905052</v>
      </c>
      <c r="Z66" s="0" t="n">
        <f aca="false">(B66 + D66)/F66</f>
        <v>0.082089552238806</v>
      </c>
      <c r="AA66" s="0" t="n">
        <f aca="false">Z66/Y66</f>
        <v>0.268415626074006</v>
      </c>
      <c r="AD66" s="0" t="n">
        <v>0</v>
      </c>
      <c r="AE66" s="0" t="n">
        <v>0</v>
      </c>
      <c r="AF66" s="0" t="n">
        <v>0</v>
      </c>
      <c r="AG66" s="0" t="n">
        <v>0</v>
      </c>
      <c r="AH66" s="0" t="n">
        <f aca="false">B66 + AD66*C66</f>
        <v>0.09</v>
      </c>
      <c r="AI66" s="0" t="n">
        <f aca="false">D66 + AE66*E66</f>
        <v>0.02</v>
      </c>
      <c r="AJ66" s="0" t="n">
        <f aca="false">H66 + AF66*I66</f>
        <v>8.48</v>
      </c>
      <c r="AK66" s="0" t="n">
        <f aca="false">J66 + AG66*K66</f>
        <v>2.13</v>
      </c>
      <c r="AL66" s="2" t="str">
        <f aca="false">IF($AP$21 &lt;&gt; 1, "", IF(AND(AB66 = 1, $AP$22 = 1), "", (AH66*$C$12 - (AH66+AI66)*AJ66)/(AK66*F66)) )</f>
        <v/>
      </c>
      <c r="AM66" s="0" t="n">
        <f aca="false">(AH66 + AI66)/F66</f>
        <v>0.082089552238806</v>
      </c>
    </row>
    <row r="67" customFormat="false" ht="12.8" hidden="false" customHeight="false" outlineLevel="0" collapsed="false">
      <c r="A67" s="3" t="s">
        <v>151</v>
      </c>
      <c r="B67" s="0" t="n">
        <v>0.1</v>
      </c>
      <c r="C67" s="0" t="n">
        <v>0.01</v>
      </c>
      <c r="D67" s="0" t="n">
        <v>0.02</v>
      </c>
      <c r="E67" s="0" t="n">
        <v>0.01</v>
      </c>
      <c r="F67" s="0" t="n">
        <v>1.34</v>
      </c>
      <c r="G67" s="0" t="n">
        <v>0.1</v>
      </c>
      <c r="H67" s="0" t="n">
        <v>9.03</v>
      </c>
      <c r="I67" s="0" t="n">
        <v>0.4</v>
      </c>
      <c r="J67" s="0" t="n">
        <v>2.15</v>
      </c>
      <c r="K67" s="0" t="n">
        <v>0.05</v>
      </c>
      <c r="Y67" s="2" t="str">
        <f aca="false">IF(AND(AB67 = 1, $AP$22 = 1), "", (B67*$C$12 - (B67+D67)*H67)/(J67*F67))</f>
        <v/>
      </c>
      <c r="Z67" s="0" t="n">
        <f aca="false">(B67 + D67)/F67</f>
        <v>0.0895522388059701</v>
      </c>
      <c r="AA67" s="0" t="e">
        <f aca="false">Z67/Y67</f>
        <v>#VALUE!</v>
      </c>
      <c r="AB67" s="0" t="n">
        <v>1</v>
      </c>
      <c r="AD67" s="0" t="n">
        <v>0</v>
      </c>
      <c r="AE67" s="0" t="n">
        <v>0</v>
      </c>
      <c r="AF67" s="0" t="n">
        <v>0</v>
      </c>
      <c r="AG67" s="0" t="n">
        <v>0</v>
      </c>
      <c r="AH67" s="0" t="n">
        <f aca="false">B67 + AD67*C67</f>
        <v>0.1</v>
      </c>
      <c r="AI67" s="0" t="n">
        <f aca="false">D67 + AE67*E67</f>
        <v>0.02</v>
      </c>
      <c r="AJ67" s="0" t="n">
        <f aca="false">H67 + AF67*I67</f>
        <v>9.03</v>
      </c>
      <c r="AK67" s="0" t="n">
        <f aca="false">J67 + AG67*K67</f>
        <v>2.15</v>
      </c>
      <c r="AL67" s="2" t="str">
        <f aca="false">IF($AP$21 &lt;&gt; 1, "", IF(AND(AB67 = 1, $AP$22 = 1), "", (AH67*$C$12 - (AH67+AI67)*AJ67)/(AK67*F67)) )</f>
        <v/>
      </c>
      <c r="AM67" s="0" t="n">
        <f aca="false">(AH67 + AI67)/F67</f>
        <v>0.0895522388059701</v>
      </c>
    </row>
    <row r="68" customFormat="false" ht="12.8" hidden="false" customHeight="false" outlineLevel="0" collapsed="false">
      <c r="A68" s="0" t="s">
        <v>152</v>
      </c>
      <c r="B68" s="0" t="n">
        <v>0.1</v>
      </c>
      <c r="C68" s="0" t="n">
        <v>0.01</v>
      </c>
      <c r="D68" s="0" t="n">
        <v>0.02</v>
      </c>
      <c r="E68" s="0" t="n">
        <v>0.01</v>
      </c>
      <c r="F68" s="0" t="n">
        <v>1.34</v>
      </c>
      <c r="G68" s="0" t="n">
        <v>0.1</v>
      </c>
      <c r="H68" s="0" t="n">
        <v>9.55</v>
      </c>
      <c r="I68" s="0" t="n">
        <v>0.4</v>
      </c>
      <c r="J68" s="0" t="n">
        <v>2.1</v>
      </c>
      <c r="K68" s="0" t="n">
        <v>0.05</v>
      </c>
      <c r="Y68" s="2" t="str">
        <f aca="false">IF(AND(AB68 = 1, $AP$22 = 1), "", (B68*$C$12 - (B68+D68)*H68)/(J68*F68))</f>
        <v/>
      </c>
      <c r="Z68" s="0" t="n">
        <f aca="false">(B68 + D68)/F68</f>
        <v>0.0895522388059701</v>
      </c>
      <c r="AA68" s="0" t="e">
        <f aca="false">Z68/Y68</f>
        <v>#VALUE!</v>
      </c>
      <c r="AB68" s="0" t="n">
        <v>1</v>
      </c>
      <c r="AD68" s="0" t="n">
        <v>0</v>
      </c>
      <c r="AE68" s="0" t="n">
        <v>0</v>
      </c>
      <c r="AF68" s="0" t="n">
        <v>0</v>
      </c>
      <c r="AG68" s="0" t="n">
        <v>0</v>
      </c>
      <c r="AH68" s="0" t="n">
        <f aca="false">B68 + AD68*C68</f>
        <v>0.1</v>
      </c>
      <c r="AI68" s="0" t="n">
        <f aca="false">D68 + AE68*E68</f>
        <v>0.02</v>
      </c>
      <c r="AJ68" s="0" t="n">
        <f aca="false">H68 + AF68*I68</f>
        <v>9.55</v>
      </c>
      <c r="AK68" s="0" t="n">
        <f aca="false">J68 + AG68*K68</f>
        <v>2.1</v>
      </c>
      <c r="AL68" s="2" t="str">
        <f aca="false">IF($AP$21 &lt;&gt; 1, "", IF(AND(AB68 = 1, $AP$22 = 1), "", (AH68*$C$12 - (AH68+AI68)*AJ68)/(AK68*F68)) )</f>
        <v/>
      </c>
      <c r="AM68" s="0" t="n">
        <f aca="false">(AH68 + AI68)/F68</f>
        <v>0.0895522388059701</v>
      </c>
    </row>
    <row r="69" customFormat="false" ht="12.8" hidden="false" customHeight="false" outlineLevel="0" collapsed="false">
      <c r="A69" s="0" t="s">
        <v>153</v>
      </c>
      <c r="B69" s="0" t="n">
        <v>0.1</v>
      </c>
      <c r="C69" s="0" t="n">
        <v>0.01</v>
      </c>
      <c r="D69" s="0" t="n">
        <v>0.02</v>
      </c>
      <c r="E69" s="0" t="n">
        <v>0.01</v>
      </c>
      <c r="F69" s="0" t="n">
        <v>1.34</v>
      </c>
      <c r="G69" s="0" t="n">
        <v>0.1</v>
      </c>
      <c r="H69" s="0" t="n">
        <v>9.7</v>
      </c>
      <c r="I69" s="0" t="n">
        <v>0.4</v>
      </c>
      <c r="J69" s="0" t="n">
        <v>2.08</v>
      </c>
      <c r="K69" s="0" t="n">
        <v>0.05</v>
      </c>
      <c r="Y69" s="2" t="str">
        <f aca="false">IF(AND(AB69 = 1, $AP$22 = 1), "", (B69*$C$12 - (B69+D69)*H69)/(J69*F69))</f>
        <v/>
      </c>
      <c r="Z69" s="0" t="n">
        <f aca="false">(B69 + D69)/F69</f>
        <v>0.0895522388059701</v>
      </c>
      <c r="AA69" s="0" t="e">
        <f aca="false">Z69/Y69</f>
        <v>#VALUE!</v>
      </c>
      <c r="AB69" s="0" t="n">
        <v>1</v>
      </c>
      <c r="AD69" s="0" t="n">
        <v>0</v>
      </c>
      <c r="AE69" s="0" t="n">
        <v>0</v>
      </c>
      <c r="AF69" s="0" t="n">
        <v>0</v>
      </c>
      <c r="AG69" s="0" t="n">
        <v>0</v>
      </c>
      <c r="AH69" s="0" t="n">
        <f aca="false">B69 + AD69*C69</f>
        <v>0.1</v>
      </c>
      <c r="AI69" s="0" t="n">
        <f aca="false">D69 + AE69*E69</f>
        <v>0.02</v>
      </c>
      <c r="AJ69" s="0" t="n">
        <f aca="false">H69 + AF69*I69</f>
        <v>9.7</v>
      </c>
      <c r="AK69" s="0" t="n">
        <f aca="false">J69 + AG69*K69</f>
        <v>2.08</v>
      </c>
      <c r="AL69" s="2" t="str">
        <f aca="false">IF($AP$21 &lt;&gt; 1, "", IF(AND(AB69 = 1, $AP$22 = 1), "", (AH69*$C$12 - (AH69+AI69)*AJ69)/(AK69*F69)) )</f>
        <v/>
      </c>
      <c r="AM69" s="0" t="n">
        <f aca="false">(AH69 + AI69)/F69</f>
        <v>0.0895522388059701</v>
      </c>
    </row>
    <row r="70" customFormat="false" ht="12.8" hidden="false" customHeight="false" outlineLevel="0" collapsed="false">
      <c r="A70" s="0" t="n">
        <v>295</v>
      </c>
      <c r="B70" s="0" t="n">
        <v>0.11</v>
      </c>
      <c r="C70" s="0" t="n">
        <v>0.01</v>
      </c>
      <c r="D70" s="0" t="n">
        <v>0.01</v>
      </c>
      <c r="E70" s="0" t="n">
        <v>0.01</v>
      </c>
      <c r="F70" s="0" t="n">
        <v>1.34</v>
      </c>
      <c r="G70" s="0" t="n">
        <v>0.1</v>
      </c>
      <c r="H70" s="0" t="n">
        <v>8.72</v>
      </c>
      <c r="I70" s="0" t="n">
        <v>0.4</v>
      </c>
      <c r="J70" s="0" t="n">
        <v>2.14</v>
      </c>
      <c r="K70" s="0" t="n">
        <v>0.05</v>
      </c>
      <c r="Y70" s="0" t="n">
        <f aca="false">IF(AND(AB70 = 1, $AP$22 = 1), "", (B70*$C$12 - (B70+D70)*H70)/(J70*F70))</f>
        <v>0.404717068861301</v>
      </c>
      <c r="Z70" s="0" t="n">
        <f aca="false">(B70 + D70)/F70</f>
        <v>0.0895522388059701</v>
      </c>
      <c r="AA70" s="0" t="n">
        <f aca="false">Z70/Y70</f>
        <v>0.22127121808312</v>
      </c>
      <c r="AD70" s="0" t="n">
        <v>-1</v>
      </c>
      <c r="AE70" s="0" t="n">
        <v>1</v>
      </c>
      <c r="AF70" s="0" t="n">
        <v>0</v>
      </c>
      <c r="AG70" s="0" t="n">
        <v>0</v>
      </c>
      <c r="AH70" s="0" t="n">
        <f aca="false">B70 + AD70*C70</f>
        <v>0.1</v>
      </c>
      <c r="AI70" s="0" t="n">
        <f aca="false">D70 + AE70*E70</f>
        <v>0.02</v>
      </c>
      <c r="AJ70" s="0" t="n">
        <f aca="false">H70 + AF70*I70</f>
        <v>8.72</v>
      </c>
      <c r="AK70" s="0" t="n">
        <f aca="false">J70 + AG70*K70</f>
        <v>2.14</v>
      </c>
      <c r="AL70" s="2" t="str">
        <f aca="false">IF($AP$21 &lt;&gt; 1, "", IF(AND(AB70 = 1, $AP$22 = 1), "", (AH70*$C$12 - (AH70+AI70)*AJ70)/(AK70*F70)) )</f>
        <v/>
      </c>
      <c r="AM70" s="0" t="n">
        <f aca="false">(AH70 + AI70)/F70</f>
        <v>0.0895522388059701</v>
      </c>
    </row>
    <row r="71" customFormat="false" ht="12.8" hidden="false" customHeight="false" outlineLevel="0" collapsed="false">
      <c r="A71" s="0" t="n">
        <v>306</v>
      </c>
      <c r="B71" s="0" t="n">
        <v>0.11</v>
      </c>
      <c r="C71" s="0" t="n">
        <v>0.01</v>
      </c>
      <c r="D71" s="0" t="n">
        <v>0.01</v>
      </c>
      <c r="E71" s="0" t="n">
        <v>0.01</v>
      </c>
      <c r="F71" s="0" t="n">
        <v>1.34</v>
      </c>
      <c r="G71" s="0" t="n">
        <v>0.1</v>
      </c>
      <c r="H71" s="0" t="n">
        <v>8.92</v>
      </c>
      <c r="I71" s="0" t="n">
        <v>0.4</v>
      </c>
      <c r="J71" s="0" t="n">
        <v>2.08</v>
      </c>
      <c r="K71" s="0" t="n">
        <v>0.05</v>
      </c>
      <c r="Y71" s="0" t="n">
        <f aca="false">IF(AND(AB71 = 1, $AP$22 = 1), "", (B71*$C$12 - (B71+D71)*H71)/(J71*F71))</f>
        <v>0.407780807500957</v>
      </c>
      <c r="Z71" s="0" t="n">
        <f aca="false">(B71 + D71)/F71</f>
        <v>0.0895522388059701</v>
      </c>
      <c r="AA71" s="0" t="n">
        <f aca="false">Z71/Y71</f>
        <v>0.219608763234302</v>
      </c>
      <c r="AD71" s="0" t="n">
        <v>-0.2</v>
      </c>
      <c r="AE71" s="0" t="n">
        <v>1</v>
      </c>
      <c r="AF71" s="0" t="n">
        <v>1</v>
      </c>
      <c r="AG71" s="0" t="n">
        <v>1</v>
      </c>
      <c r="AH71" s="0" t="n">
        <f aca="false">B71 + AD71*C71</f>
        <v>0.108</v>
      </c>
      <c r="AI71" s="0" t="n">
        <f aca="false">D71 + AE71*E71</f>
        <v>0.02</v>
      </c>
      <c r="AJ71" s="0" t="n">
        <f aca="false">H71 + AF71*I71</f>
        <v>9.32</v>
      </c>
      <c r="AK71" s="0" t="n">
        <f aca="false">J71 + AG71*K71</f>
        <v>2.13</v>
      </c>
      <c r="AL71" s="2" t="str">
        <f aca="false">IF($AP$21 &lt;&gt; 1, "", IF(AND(AB71 = 1, $AP$22 = 1), "", (AH71*$C$12 - (AH71+AI71)*AJ71)/(AK71*F71)) )</f>
        <v/>
      </c>
      <c r="AM71" s="0" t="n">
        <f aca="false">(AH71 + AI71)/F71</f>
        <v>0.0955223880597015</v>
      </c>
    </row>
    <row r="72" customFormat="false" ht="12.8" hidden="false" customHeight="false" outlineLevel="0" collapsed="false">
      <c r="A72" s="0" t="n">
        <v>317</v>
      </c>
      <c r="B72" s="0" t="n">
        <v>0.1</v>
      </c>
      <c r="C72" s="0" t="n">
        <v>0.01</v>
      </c>
      <c r="D72" s="0" t="n">
        <v>0.03</v>
      </c>
      <c r="E72" s="0" t="n">
        <v>0.01</v>
      </c>
      <c r="F72" s="0" t="n">
        <v>1.34</v>
      </c>
      <c r="G72" s="0" t="n">
        <v>0.1</v>
      </c>
      <c r="H72" s="0" t="n">
        <v>9.04</v>
      </c>
      <c r="I72" s="0" t="n">
        <v>0.4</v>
      </c>
      <c r="J72" s="0" t="n">
        <v>2.15</v>
      </c>
      <c r="K72" s="0" t="n">
        <v>0.05</v>
      </c>
      <c r="Y72" s="0" t="n">
        <f aca="false">IF(AND(AB72 = 1, $AP$22 = 1), "", (B72*$C$12 - (B72+D72)*H72)/(J72*F72))</f>
        <v>0.288487793590189</v>
      </c>
      <c r="Z72" s="0" t="n">
        <f aca="false">(B72 + D72)/F72</f>
        <v>0.0970149253731343</v>
      </c>
      <c r="AA72" s="0" t="n">
        <f aca="false">Z72/Y72</f>
        <v>0.336287799791449</v>
      </c>
      <c r="AD72" s="0" t="n">
        <v>0</v>
      </c>
      <c r="AE72" s="0" t="n">
        <v>-1</v>
      </c>
      <c r="AF72" s="0" t="n">
        <v>0</v>
      </c>
      <c r="AG72" s="0" t="n">
        <v>0</v>
      </c>
      <c r="AH72" s="0" t="n">
        <f aca="false">B72 + AD72*C72</f>
        <v>0.1</v>
      </c>
      <c r="AI72" s="0" t="n">
        <f aca="false">D72 + AE72*E72</f>
        <v>0.02</v>
      </c>
      <c r="AJ72" s="0" t="n">
        <f aca="false">H72 + AF72*I72</f>
        <v>9.04</v>
      </c>
      <c r="AK72" s="0" t="n">
        <f aca="false">J72 + AG72*K72</f>
        <v>2.15</v>
      </c>
      <c r="AL72" s="2" t="str">
        <f aca="false">IF($AP$21 &lt;&gt; 1, "", IF(AND(AB72 = 1, $AP$22 = 1), "", (AH72*$C$12 - (AH72+AI72)*AJ72)/(AK72*F72)) )</f>
        <v/>
      </c>
      <c r="AM72" s="0" t="n">
        <f aca="false">(AH72 + AI72)/F72</f>
        <v>0.0895522388059701</v>
      </c>
    </row>
    <row r="73" customFormat="false" ht="12.8" hidden="false" customHeight="false" outlineLevel="0" collapsed="false">
      <c r="A73" s="0" t="n">
        <v>321</v>
      </c>
      <c r="B73" s="0" t="n">
        <v>0.1</v>
      </c>
      <c r="C73" s="0" t="n">
        <v>0.01</v>
      </c>
      <c r="D73" s="0" t="n">
        <v>0.02</v>
      </c>
      <c r="E73" s="0" t="n">
        <v>0.01</v>
      </c>
      <c r="F73" s="0" t="n">
        <v>1.34</v>
      </c>
      <c r="G73" s="0" t="n">
        <v>0.1</v>
      </c>
      <c r="H73" s="0" t="n">
        <v>9.8</v>
      </c>
      <c r="I73" s="0" t="n">
        <v>0.4</v>
      </c>
      <c r="J73" s="0" t="n">
        <v>2.09</v>
      </c>
      <c r="K73" s="0" t="n">
        <v>0.05</v>
      </c>
      <c r="Y73" s="0" t="n">
        <f aca="false">IF(AND(AB73 = 1, $AP$22 = 1), "", (B73*$C$12 - (B73+D73)*H73)/(J73*F73))</f>
        <v>0.296484086743317</v>
      </c>
      <c r="Z73" s="0" t="n">
        <f aca="false">(B73 + D73)/F73</f>
        <v>0.0895522388059701</v>
      </c>
      <c r="AA73" s="0" t="n">
        <f aca="false">Z73/Y73</f>
        <v>0.302047370533922</v>
      </c>
      <c r="AD73" s="0" t="n">
        <v>1</v>
      </c>
      <c r="AE73" s="0" t="n">
        <v>0</v>
      </c>
      <c r="AF73" s="0" t="n">
        <v>0</v>
      </c>
      <c r="AG73" s="0" t="n">
        <v>0</v>
      </c>
      <c r="AH73" s="0" t="n">
        <f aca="false">B73 + AD73*C73</f>
        <v>0.11</v>
      </c>
      <c r="AI73" s="0" t="n">
        <f aca="false">D73 + AE73*E73</f>
        <v>0.02</v>
      </c>
      <c r="AJ73" s="0" t="n">
        <f aca="false">H73 + AF73*I73</f>
        <v>9.8</v>
      </c>
      <c r="AK73" s="0" t="n">
        <f aca="false">J73 + AG73*K73</f>
        <v>2.09</v>
      </c>
      <c r="AL73" s="2" t="str">
        <f aca="false">IF($AP$21 &lt;&gt; 1, "", IF(AND(AB73 = 1, $AP$22 = 1), "", (AH73*$C$12 - (AH73+AI73)*AJ73)/(AK73*F73)) )</f>
        <v/>
      </c>
      <c r="AM73" s="0" t="n">
        <f aca="false">(AH73 + AI73)/F73</f>
        <v>0.0970149253731343</v>
      </c>
    </row>
    <row r="74" customFormat="false" ht="12.8" hidden="false" customHeight="false" outlineLevel="0" collapsed="false">
      <c r="A74" s="0" t="n">
        <v>322</v>
      </c>
      <c r="B74" s="0" t="n">
        <v>0.09</v>
      </c>
      <c r="C74" s="0" t="n">
        <v>0.01</v>
      </c>
      <c r="D74" s="0" t="n">
        <v>0.02</v>
      </c>
      <c r="E74" s="0" t="n">
        <v>0.01</v>
      </c>
      <c r="F74" s="0" t="n">
        <v>1.34</v>
      </c>
      <c r="G74" s="0" t="n">
        <v>0.1</v>
      </c>
      <c r="H74" s="0" t="n">
        <v>8.65</v>
      </c>
      <c r="I74" s="0" t="n">
        <v>0.4</v>
      </c>
      <c r="J74" s="0" t="n">
        <v>2.13</v>
      </c>
      <c r="K74" s="0" t="n">
        <v>0.05</v>
      </c>
      <c r="Y74" s="0" t="n">
        <f aca="false">IF(AND(AB74 = 1, $AP$22 = 1), "", (B74*$C$12 - (B74+D74)*H74)/(J74*F74))</f>
        <v>0.299278256604302</v>
      </c>
      <c r="Z74" s="0" t="n">
        <f aca="false">(B74 + D74)/F74</f>
        <v>0.082089552238806</v>
      </c>
      <c r="AA74" s="0" t="n">
        <f aca="false">Z74/Y74</f>
        <v>0.274291734956685</v>
      </c>
      <c r="AD74" s="0" t="n">
        <v>0</v>
      </c>
      <c r="AE74" s="0" t="n">
        <v>0</v>
      </c>
      <c r="AF74" s="0" t="n">
        <v>0</v>
      </c>
      <c r="AG74" s="0" t="n">
        <v>0</v>
      </c>
      <c r="AH74" s="0" t="n">
        <f aca="false">B74 + AD74*C74</f>
        <v>0.09</v>
      </c>
      <c r="AI74" s="0" t="n">
        <f aca="false">D74 + AE74*E74</f>
        <v>0.02</v>
      </c>
      <c r="AJ74" s="0" t="n">
        <f aca="false">H74 + AF74*I74</f>
        <v>8.65</v>
      </c>
      <c r="AK74" s="0" t="n">
        <f aca="false">J74 + AG74*K74</f>
        <v>2.13</v>
      </c>
      <c r="AL74" s="2" t="str">
        <f aca="false">IF($AP$21 &lt;&gt; 1, "", IF(AND(AB74 = 1, $AP$22 = 1), "", (AH74*$C$12 - (AH74+AI74)*AJ74)/(AK74*F74)) )</f>
        <v/>
      </c>
      <c r="AM74" s="0" t="n">
        <f aca="false">(AH74 + AI74)/F74</f>
        <v>0.082089552238806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1374</TotalTime>
  <Application>LibreOffice/6.4.4.1$Linux_X86_64 LibreOffice_project/40$Build-1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2020-05-21T18:38:10Z</dcterms:created>
  <dc:creator>Rafael Nahat</dc:creator>
  <dc:description/>
  <dc:language>en-GB</dc:language>
  <cp:lastModifiedBy>Rafael Nahat</cp:lastModifiedBy>
  <dcterms:modified xsi:type="dcterms:W3CDTF">2020-05-27T00:14:37Z</dcterms:modified>
  <cp:revision>193</cp:revision>
  <dc:subject/>
  <dc:title/>
</cp:coreProperties>
</file>