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tabRatio="904" activeTab="4"/>
  </bookViews>
  <sheets>
    <sheet name="QUESTÕES" sheetId="1" r:id="rId1"/>
    <sheet name="Consumo de materiais" sheetId="2" r:id="rId2"/>
    <sheet name="Custo de materiais" sheetId="3" r:id="rId3"/>
    <sheet name="Margem" sheetId="4" r:id="rId4"/>
    <sheet name="Resultado" sheetId="5" r:id="rId5"/>
    <sheet name="PED" sheetId="6" r:id="rId6"/>
  </sheets>
  <externalReferences>
    <externalReference r:id="rId9"/>
  </externalReferences>
  <definedNames>
    <definedName name="_xlnm.Print_Area" localSheetId="0">'QUESTÕES'!$A$1:$J$38</definedName>
    <definedName name="solver_adj" localSheetId="0" hidden="1">'QUESTÕES'!$J$4:$J$6</definedName>
    <definedName name="solver_cvg" localSheetId="0" hidden="1">0.00001</definedName>
    <definedName name="solver_drv" localSheetId="0" hidden="1">1</definedName>
    <definedName name="solver_est" localSheetId="0" hidden="1">1</definedName>
    <definedName name="solver_itr" localSheetId="0" hidden="1">100</definedName>
    <definedName name="solver_lhs1" localSheetId="0" hidden="1">'QUESTÕES'!$E$4:$E$9</definedName>
    <definedName name="solver_lhs2" localSheetId="0" hidden="1">'QUESTÕES'!$J$4:$J$6</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'QUESTÕES'!$H$29</definedName>
    <definedName name="solver_pre" localSheetId="0" hidden="1">0.00001</definedName>
    <definedName name="solver_rel1" localSheetId="0" hidden="1">1</definedName>
    <definedName name="solver_rel2" localSheetId="0" hidden="1">3</definedName>
    <definedName name="solver_rhs1" localSheetId="0" hidden="1">'QUESTÕES'!$D$4:$D$9</definedName>
    <definedName name="solver_rhs2" localSheetId="0" hidden="1">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<sst xmlns="http://schemas.openxmlformats.org/spreadsheetml/2006/main" count="177" uniqueCount="128">
  <si>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</si>
  <si>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</si>
  <si>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</si>
  <si>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</si>
  <si>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</si>
  <si>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</si>
  <si>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</si>
  <si>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</si>
  <si>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</si>
  <si>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</si>
  <si>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</si>
  <si>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</si>
  <si>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</si>
  <si>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</si>
  <si>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</si>
  <si>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</si>
  <si>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</si>
  <si>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</si>
  <si>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</si>
  <si>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</si>
  <si>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</si>
  <si>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</si>
  <si>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</si>
  <si>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</si>
  <si>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</si>
  <si>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</si>
  <si>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</si>
  <si>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</si>
  <si>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</si>
  <si>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</si>
  <si>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</si>
  <si>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</si>
  <si>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</si>
  <si>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</si>
  <si>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</si>
  <si>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CF</t>
  </si>
  <si>
    <t>Fatura</t>
  </si>
  <si>
    <t>Passo</t>
  </si>
  <si>
    <t>CV</t>
  </si>
  <si>
    <t>CT</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</si>
  <si>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</si>
  <si>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</si>
  <si>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</si>
  <si>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</si>
  <si>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</si>
  <si>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</si>
  <si>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</si>
  <si>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</si>
  <si>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</si>
  <si>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</si>
  <si>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</si>
  <si>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</si>
  <si>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</si>
  <si>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</si>
  <si>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</si>
  <si>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</si>
  <si>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</si>
  <si>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</si>
  <si>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</si>
  <si>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</si>
  <si>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</si>
  <si>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</si>
  <si>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</si>
  <si>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</si>
  <si>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</si>
  <si>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</si>
  <si>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</si>
  <si>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</si>
  <si>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</si>
  <si>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</si>
  <si>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</si>
  <si>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</si>
  <si>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</si>
  <si>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</si>
  <si>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</si>
  <si>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</si>
  <si>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</si>
  <si>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</si>
  <si>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</si>
  <si>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</si>
  <si>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</si>
  <si>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</si>
  <si>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</si>
  <si>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</si>
  <si>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</si>
  <si>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</si>
  <si>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</si>
  <si>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</si>
  <si>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</si>
  <si>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</si>
  <si>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</si>
  <si>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</si>
  <si>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</si>
  <si>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fluxo de caixa prospectivo (10 ANOS DE HORIZONTE DO PROJETO)</t>
  </si>
  <si>
    <t>os cf da fábrica estao incluidos no CPV</t>
  </si>
  <si>
    <t>DRE (12 MESES)</t>
  </si>
  <si>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</si>
  <si>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</si>
  <si>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</si>
  <si>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</si>
  <si>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</si>
  <si>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</si>
  <si>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</si>
  <si>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</si>
  <si>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</si>
  <si>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</si>
  <si>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</si>
  <si>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</si>
  <si>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</si>
  <si>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</si>
  <si>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</si>
  <si>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</si>
  <si>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</si>
  <si>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</si>
  <si>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</si>
  <si>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dado (mercado)</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</si>
  <si>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</si>
  <si>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Marion, J. C. (2012). Contabilidade Empresarial. 16ª ed. São Paulo: ATLAS.</t>
  </si>
  <si>
    <r>
      <t>Damodaran, A. (2010). </t>
    </r>
    <r>
      <rPr>
        <i/>
        <sz val="11"/>
        <rFont val="Times New Roman"/>
        <family val="1"/>
      </rPr>
      <t>Avaliação de investimentos. Ferramentas e técnicas para a Determinação do Valor de Qualquer Ativo,</t>
    </r>
    <r>
      <rPr>
        <sz val="11"/>
        <rFont val="Times New Roman"/>
        <family val="1"/>
      </rPr>
      <t> 2. ed. São Paulo: Qualitymark. 1.036 p.</t>
    </r>
  </si>
  <si>
    <r>
      <t xml:space="preserve">(-) CPV/CMV/CSV (aqui entra a </t>
    </r>
    <r>
      <rPr>
        <b/>
        <i/>
        <sz val="10"/>
        <rFont val="Cambria"/>
        <family val="1"/>
      </rPr>
      <t>depreciação</t>
    </r>
    <r>
      <rPr>
        <sz val="10"/>
        <rFont val="Cambria"/>
        <family val="1"/>
      </rPr>
      <t>) maq e eqptos e etc…</t>
    </r>
  </si>
  <si>
    <t>Q*=CF/mcu</t>
  </si>
  <si>
    <t>mcu.Q*=CF</t>
  </si>
  <si>
    <t>RT=CVT +CFT</t>
  </si>
  <si>
    <t>(p.Q)-(cvu.Q)=CF</t>
  </si>
  <si>
    <t>Q(1-cvu)=CF</t>
  </si>
  <si>
    <t>Q=CF/(1-cvu)</t>
  </si>
  <si>
    <t>Q=CF/mcu</t>
  </si>
  <si>
    <t xml:space="preserve">(=) LUCRO  DEPOIS DO IR </t>
  </si>
</sst>
</file>

<file path=xl/styles.xml><?xml version="1.0" encoding="utf-8"?>
<styleSheet xmlns="http://schemas.openxmlformats.org/spreadsheetml/2006/main">
  <numFmts count="42">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 numFmtId="197" formatCode="_(* #,##0.0_);_(* \(#,##0.0\);_(* &quot;-&quot;?_);_(@_)"/>
  </numFmts>
  <fonts count="61">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b/>
      <sz val="8"/>
      <name val="Cambria"/>
      <family val="1"/>
    </font>
    <font>
      <b/>
      <sz val="16"/>
      <name val="Arial"/>
      <family val="2"/>
    </font>
    <font>
      <sz val="11"/>
      <name val="Times New Roman"/>
      <family val="1"/>
    </font>
    <font>
      <i/>
      <sz val="11"/>
      <name val="Times New Roman"/>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8"/>
      <name val="Calibri"/>
      <family val="2"/>
    </font>
    <font>
      <sz val="9"/>
      <color indexed="63"/>
      <name val="Calibri"/>
      <family val="2"/>
    </font>
    <font>
      <sz val="14"/>
      <color indexed="6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double"/>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2">
    <xf numFmtId="0" fontId="0" fillId="0" borderId="0" xfId="0" applyAlignment="1">
      <alignment/>
    </xf>
    <xf numFmtId="43" fontId="0" fillId="0" borderId="0" xfId="0" applyNumberFormat="1" applyAlignment="1">
      <alignment/>
    </xf>
    <xf numFmtId="9" fontId="0" fillId="0" borderId="0" xfId="59" applyFon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8" borderId="25" xfId="0" applyFont="1" applyFill="1" applyBorder="1" applyAlignment="1">
      <alignment/>
    </xf>
    <xf numFmtId="0" fontId="1" fillId="39" borderId="26" xfId="0" applyFont="1" applyFill="1" applyBorder="1" applyAlignment="1">
      <alignment/>
    </xf>
    <xf numFmtId="0" fontId="1" fillId="40" borderId="27" xfId="42" applyNumberFormat="1" applyFont="1" applyFill="1" applyBorder="1" applyAlignment="1">
      <alignment/>
    </xf>
    <xf numFmtId="0" fontId="1" fillId="40" borderId="28" xfId="42" applyNumberFormat="1" applyFont="1" applyFill="1" applyBorder="1" applyAlignment="1">
      <alignment/>
    </xf>
    <xf numFmtId="0" fontId="4" fillId="33" borderId="29" xfId="0" applyFont="1" applyFill="1" applyBorder="1" applyAlignment="1">
      <alignment/>
    </xf>
    <xf numFmtId="0" fontId="4" fillId="33" borderId="30" xfId="0" applyFont="1" applyFill="1" applyBorder="1" applyAlignment="1">
      <alignment/>
    </xf>
    <xf numFmtId="0" fontId="5" fillId="33" borderId="31"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2" xfId="0" applyFont="1" applyFill="1" applyBorder="1" applyAlignment="1" applyProtection="1">
      <alignment/>
      <protection locked="0"/>
    </xf>
    <xf numFmtId="0" fontId="5" fillId="33" borderId="33" xfId="0" applyFont="1" applyFill="1" applyBorder="1" applyAlignment="1" applyProtection="1">
      <alignment/>
      <protection locked="0"/>
    </xf>
    <xf numFmtId="43" fontId="5" fillId="33" borderId="34" xfId="42" applyFont="1" applyFill="1" applyBorder="1" applyAlignment="1" applyProtection="1">
      <alignment/>
      <protection locked="0"/>
    </xf>
    <xf numFmtId="43" fontId="6" fillId="0" borderId="35" xfId="0" applyNumberFormat="1" applyFont="1" applyBorder="1" applyAlignment="1">
      <alignment/>
    </xf>
    <xf numFmtId="43" fontId="6" fillId="0" borderId="36" xfId="0" applyNumberFormat="1" applyFont="1" applyBorder="1" applyAlignment="1">
      <alignment/>
    </xf>
    <xf numFmtId="0" fontId="7" fillId="0" borderId="37" xfId="0" applyFont="1" applyBorder="1" applyAlignment="1">
      <alignment/>
    </xf>
    <xf numFmtId="0" fontId="7" fillId="0" borderId="38" xfId="0" applyFont="1" applyBorder="1" applyAlignment="1">
      <alignment/>
    </xf>
    <xf numFmtId="0" fontId="1" fillId="39" borderId="39" xfId="0" applyFont="1" applyFill="1" applyBorder="1" applyAlignment="1">
      <alignment/>
    </xf>
    <xf numFmtId="0" fontId="1" fillId="39" borderId="40"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34" xfId="0" applyFont="1" applyFill="1" applyBorder="1" applyAlignment="1">
      <alignment/>
    </xf>
    <xf numFmtId="0" fontId="1" fillId="38" borderId="41" xfId="0" applyFont="1" applyFill="1" applyBorder="1" applyAlignment="1">
      <alignment/>
    </xf>
    <xf numFmtId="0" fontId="1" fillId="38" borderId="42" xfId="0" applyFont="1" applyFill="1" applyBorder="1" applyAlignment="1">
      <alignment/>
    </xf>
    <xf numFmtId="43" fontId="1" fillId="36" borderId="23" xfId="0" applyNumberFormat="1" applyFont="1" applyFill="1" applyBorder="1" applyAlignment="1">
      <alignment/>
    </xf>
    <xf numFmtId="43" fontId="1" fillId="40" borderId="27" xfId="42" applyFont="1" applyFill="1" applyBorder="1" applyAlignment="1">
      <alignment/>
    </xf>
    <xf numFmtId="43" fontId="1" fillId="36" borderId="24" xfId="0" applyNumberFormat="1" applyFont="1" applyFill="1" applyBorder="1" applyAlignment="1">
      <alignment/>
    </xf>
    <xf numFmtId="43" fontId="1" fillId="40" borderId="28"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9"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30"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3"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4" xfId="42" applyFont="1" applyFill="1" applyBorder="1" applyAlignment="1">
      <alignment/>
    </xf>
    <xf numFmtId="0" fontId="1" fillId="34" borderId="45" xfId="0" applyFont="1" applyFill="1" applyBorder="1" applyAlignment="1">
      <alignment/>
    </xf>
    <xf numFmtId="0" fontId="1" fillId="34" borderId="28" xfId="0" applyFont="1" applyFill="1" applyBorder="1" applyAlignment="1">
      <alignment/>
    </xf>
    <xf numFmtId="0" fontId="1" fillId="38" borderId="46" xfId="0" applyFont="1" applyFill="1" applyBorder="1" applyAlignment="1">
      <alignment/>
    </xf>
    <xf numFmtId="0" fontId="1" fillId="41" borderId="46" xfId="0" applyFont="1" applyFill="1" applyBorder="1" applyAlignment="1">
      <alignment/>
    </xf>
    <xf numFmtId="178" fontId="2" fillId="33" borderId="47" xfId="59" applyNumberFormat="1" applyFont="1" applyFill="1" applyBorder="1" applyAlignment="1">
      <alignment/>
    </xf>
    <xf numFmtId="178" fontId="2" fillId="41" borderId="47" xfId="59" applyNumberFormat="1" applyFont="1" applyFill="1" applyBorder="1" applyAlignment="1">
      <alignment/>
    </xf>
    <xf numFmtId="178" fontId="2" fillId="33" borderId="48" xfId="59" applyNumberFormat="1" applyFont="1" applyFill="1" applyBorder="1" applyAlignment="1">
      <alignment/>
    </xf>
    <xf numFmtId="178" fontId="2" fillId="33" borderId="49" xfId="59" applyNumberFormat="1" applyFont="1" applyFill="1" applyBorder="1" applyAlignment="1">
      <alignment/>
    </xf>
    <xf numFmtId="43" fontId="1" fillId="38" borderId="44" xfId="42" applyFont="1" applyFill="1" applyBorder="1" applyAlignment="1">
      <alignment/>
    </xf>
    <xf numFmtId="178" fontId="2" fillId="38" borderId="47" xfId="59" applyNumberFormat="1" applyFont="1" applyFill="1" applyBorder="1" applyAlignment="1">
      <alignment/>
    </xf>
    <xf numFmtId="43" fontId="1" fillId="38" borderId="50" xfId="0" applyNumberFormat="1" applyFont="1" applyFill="1" applyBorder="1" applyAlignment="1">
      <alignment/>
    </xf>
    <xf numFmtId="180" fontId="0" fillId="0" borderId="0" xfId="42" applyNumberFormat="1" applyFont="1" applyAlignment="1">
      <alignment/>
    </xf>
    <xf numFmtId="180" fontId="0" fillId="0" borderId="0" xfId="0" applyNumberFormat="1" applyAlignment="1">
      <alignment/>
    </xf>
    <xf numFmtId="178" fontId="2" fillId="38" borderId="48" xfId="0" applyNumberFormat="1" applyFont="1" applyFill="1" applyBorder="1" applyAlignment="1">
      <alignment/>
    </xf>
    <xf numFmtId="178" fontId="2" fillId="39" borderId="47" xfId="59" applyNumberFormat="1" applyFont="1" applyFill="1" applyBorder="1" applyAlignment="1">
      <alignment/>
    </xf>
    <xf numFmtId="43" fontId="1" fillId="39" borderId="44" xfId="0" applyNumberFormat="1" applyFont="1" applyFill="1" applyBorder="1" applyAlignment="1">
      <alignment/>
    </xf>
    <xf numFmtId="0" fontId="1" fillId="38" borderId="45" xfId="0" applyFont="1" applyFill="1" applyBorder="1" applyAlignment="1">
      <alignment/>
    </xf>
    <xf numFmtId="0" fontId="1" fillId="42" borderId="46" xfId="0" applyFont="1" applyFill="1" applyBorder="1" applyAlignment="1">
      <alignment/>
    </xf>
    <xf numFmtId="0" fontId="1" fillId="39" borderId="46"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1" xfId="0" applyFont="1" applyFill="1" applyBorder="1" applyAlignment="1" applyProtection="1">
      <alignment/>
      <protection locked="0"/>
    </xf>
    <xf numFmtId="0" fontId="5" fillId="33" borderId="37" xfId="0" applyFont="1" applyFill="1" applyBorder="1" applyAlignment="1" applyProtection="1">
      <alignment/>
      <protection locked="0"/>
    </xf>
    <xf numFmtId="43" fontId="5" fillId="33" borderId="37" xfId="42" applyFont="1" applyFill="1" applyBorder="1" applyAlignment="1" applyProtection="1">
      <alignment/>
      <protection locked="0"/>
    </xf>
    <xf numFmtId="9" fontId="5" fillId="33" borderId="37"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4" xfId="0" applyFont="1" applyFill="1" applyBorder="1" applyAlignment="1">
      <alignment horizontal="center"/>
    </xf>
    <xf numFmtId="0" fontId="3" fillId="35" borderId="47" xfId="0" applyFont="1" applyFill="1" applyBorder="1" applyAlignment="1">
      <alignment horizontal="center"/>
    </xf>
    <xf numFmtId="0" fontId="3" fillId="35" borderId="52" xfId="0" applyFont="1" applyFill="1" applyBorder="1" applyAlignment="1">
      <alignment horizontal="left"/>
    </xf>
    <xf numFmtId="43" fontId="1" fillId="41" borderId="44" xfId="42" applyFont="1" applyFill="1" applyBorder="1" applyAlignment="1">
      <alignment horizontal="center"/>
    </xf>
    <xf numFmtId="178" fontId="2" fillId="41" borderId="47" xfId="59" applyNumberFormat="1" applyFont="1" applyFill="1" applyBorder="1" applyAlignment="1">
      <alignment horizontal="center"/>
    </xf>
    <xf numFmtId="43" fontId="3" fillId="37" borderId="32" xfId="0" applyNumberFormat="1" applyFont="1" applyFill="1" applyBorder="1" applyAlignment="1">
      <alignment/>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53" xfId="0" applyBorder="1" applyAlignment="1">
      <alignment/>
    </xf>
    <xf numFmtId="43" fontId="0" fillId="0" borderId="0" xfId="42" applyFont="1" applyAlignment="1">
      <alignment/>
    </xf>
    <xf numFmtId="0" fontId="12"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4" fillId="0" borderId="0" xfId="0" applyFont="1" applyAlignment="1">
      <alignment/>
    </xf>
    <xf numFmtId="0" fontId="0" fillId="0" borderId="0" xfId="0" applyFont="1" applyAlignment="1">
      <alignment/>
    </xf>
    <xf numFmtId="0" fontId="15" fillId="33" borderId="0" xfId="0" applyFont="1" applyFill="1" applyAlignment="1">
      <alignment/>
    </xf>
    <xf numFmtId="0" fontId="1" fillId="34" borderId="53" xfId="0" applyFont="1" applyFill="1" applyBorder="1" applyAlignment="1">
      <alignment/>
    </xf>
    <xf numFmtId="0" fontId="1" fillId="33" borderId="53" xfId="0" applyFont="1" applyFill="1" applyBorder="1" applyAlignment="1">
      <alignment/>
    </xf>
    <xf numFmtId="0" fontId="0" fillId="33" borderId="53" xfId="0" applyFill="1" applyBorder="1" applyAlignment="1">
      <alignment/>
    </xf>
    <xf numFmtId="0" fontId="5" fillId="33" borderId="53" xfId="0" applyFont="1" applyFill="1" applyBorder="1" applyAlignment="1" applyProtection="1">
      <alignment/>
      <protection locked="0"/>
    </xf>
    <xf numFmtId="43" fontId="5" fillId="33" borderId="53" xfId="42" applyFont="1" applyFill="1" applyBorder="1" applyAlignment="1" applyProtection="1">
      <alignment/>
      <protection locked="0"/>
    </xf>
    <xf numFmtId="2" fontId="5" fillId="33" borderId="19" xfId="0" applyNumberFormat="1" applyFont="1" applyFill="1" applyBorder="1" applyAlignment="1" applyProtection="1">
      <alignment/>
      <protection locked="0"/>
    </xf>
    <xf numFmtId="43" fontId="0" fillId="33" borderId="50"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5" xfId="0" applyFont="1" applyFill="1" applyBorder="1" applyAlignment="1">
      <alignment horizontal="center"/>
    </xf>
    <xf numFmtId="0" fontId="0" fillId="33" borderId="36" xfId="0" applyFont="1" applyFill="1" applyBorder="1" applyAlignment="1">
      <alignment horizontal="center"/>
    </xf>
    <xf numFmtId="0" fontId="0" fillId="33" borderId="55" xfId="0" applyFill="1" applyBorder="1" applyAlignment="1">
      <alignment/>
    </xf>
    <xf numFmtId="43" fontId="0" fillId="33" borderId="53"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1" xfId="0" applyFill="1" applyBorder="1" applyAlignment="1">
      <alignment/>
    </xf>
    <xf numFmtId="43" fontId="0" fillId="33" borderId="37" xfId="0" applyNumberFormat="1" applyFill="1" applyBorder="1" applyAlignment="1">
      <alignment/>
    </xf>
    <xf numFmtId="43" fontId="0" fillId="33" borderId="38" xfId="0" applyNumberFormat="1" applyFill="1" applyBorder="1" applyAlignment="1">
      <alignment/>
    </xf>
    <xf numFmtId="0" fontId="16"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0" fontId="0" fillId="44" borderId="53" xfId="0" applyFont="1" applyFill="1" applyBorder="1" applyAlignment="1">
      <alignment/>
    </xf>
    <xf numFmtId="0" fontId="0" fillId="44" borderId="53" xfId="0"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0" fontId="17" fillId="44" borderId="0" xfId="0" applyFont="1" applyFill="1" applyAlignment="1">
      <alignment/>
    </xf>
    <xf numFmtId="0" fontId="3" fillId="35" borderId="52" xfId="0" applyFont="1" applyFill="1" applyBorder="1" applyAlignment="1">
      <alignment horizontal="center"/>
    </xf>
    <xf numFmtId="0" fontId="3" fillId="35" borderId="44" xfId="0" applyFont="1" applyFill="1" applyBorder="1" applyAlignment="1">
      <alignment horizontal="center"/>
    </xf>
    <xf numFmtId="0" fontId="3" fillId="35" borderId="47" xfId="0" applyFont="1" applyFill="1" applyBorder="1" applyAlignment="1">
      <alignment horizontal="center"/>
    </xf>
    <xf numFmtId="0" fontId="0" fillId="33" borderId="43" xfId="0" applyFill="1" applyBorder="1" applyAlignment="1">
      <alignment horizontal="center"/>
    </xf>
    <xf numFmtId="0" fontId="18" fillId="0" borderId="0" xfId="0" applyFont="1" applyAlignment="1">
      <alignment horizontal="left" vertical="center"/>
    </xf>
    <xf numFmtId="0" fontId="14"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4" fillId="0" borderId="0" xfId="0" applyFont="1" applyAlignment="1">
      <alignment horizontal="left" vertical="center" wrapText="1"/>
    </xf>
    <xf numFmtId="178" fontId="0" fillId="33"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95"/>
        </c:manualLayout>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0115"/>
          <c:y val="0.12"/>
          <c:w val="0.98625"/>
          <c:h val="0.77"/>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PED!$A$10:$A$21</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PED!$B$10:$B$21</c:f>
              <c:numCache/>
            </c:numRef>
          </c:val>
          <c:smooth val="0"/>
        </c:ser>
        <c:ser>
          <c:idx val="2"/>
          <c:order val="2"/>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PED!$C$10:$C$21</c:f>
              <c:numCache/>
            </c:numRef>
          </c:val>
          <c:smooth val="0"/>
        </c:ser>
        <c:ser>
          <c:idx val="3"/>
          <c:order val="3"/>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PED!$D$10:$D$21</c:f>
              <c:numCache/>
            </c:numRef>
          </c:val>
          <c:smooth val="0"/>
        </c:ser>
        <c:ser>
          <c:idx val="4"/>
          <c:order val="4"/>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PED!$E$10:$E$21</c:f>
              <c:numCache/>
            </c:numRef>
          </c:val>
          <c:smooth val="0"/>
        </c:ser>
        <c:marker val="1"/>
        <c:axId val="57699778"/>
        <c:axId val="49535955"/>
      </c:lineChart>
      <c:catAx>
        <c:axId val="5769977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49535955"/>
        <c:crosses val="autoZero"/>
        <c:auto val="1"/>
        <c:lblOffset val="100"/>
        <c:tickLblSkip val="1"/>
        <c:noMultiLvlLbl val="0"/>
      </c:catAx>
      <c:valAx>
        <c:axId val="495359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699778"/>
        <c:crossesAt val="1"/>
        <c:crossBetween val="between"/>
        <c:dispUnits/>
      </c:valAx>
      <c:spPr>
        <a:noFill/>
        <a:ln>
          <a:noFill/>
        </a:ln>
      </c:spPr>
    </c:plotArea>
    <c:legend>
      <c:legendPos val="b"/>
      <c:layout>
        <c:manualLayout>
          <c:xMode val="edge"/>
          <c:yMode val="edge"/>
          <c:x val="0.068"/>
          <c:y val="0.90425"/>
          <c:w val="0.8555"/>
          <c:h val="0.07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5</xdr:row>
      <xdr:rowOff>76200</xdr:rowOff>
    </xdr:from>
    <xdr:to>
      <xdr:col>10</xdr:col>
      <xdr:colOff>276225</xdr:colOff>
      <xdr:row>22</xdr:row>
      <xdr:rowOff>47625</xdr:rowOff>
    </xdr:to>
    <xdr:graphicFrame>
      <xdr:nvGraphicFramePr>
        <xdr:cNvPr id="1" name="Chart 2"/>
        <xdr:cNvGraphicFramePr/>
      </xdr:nvGraphicFramePr>
      <xdr:xfrm>
        <a:off x="2305050" y="885825"/>
        <a:ext cx="4029075" cy="27241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zoomScale="140" zoomScaleNormal="140" zoomScalePageLayoutView="0" workbookViewId="0" topLeftCell="A1">
      <selection activeCell="H5" sqref="H5"/>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4" t="s">
        <v>51</v>
      </c>
      <c r="B1" s="5"/>
      <c r="C1" s="5"/>
      <c r="D1" s="5"/>
      <c r="F1" s="4"/>
      <c r="G1" s="5"/>
      <c r="H1" s="5"/>
      <c r="I1" s="5" t="s">
        <v>67</v>
      </c>
      <c r="J1" s="5"/>
    </row>
    <row r="2" spans="1:10" ht="13.5" thickBot="1">
      <c r="A2" s="127" t="s">
        <v>1</v>
      </c>
      <c r="B2" s="128" t="s">
        <v>52</v>
      </c>
      <c r="C2" s="128" t="s">
        <v>63</v>
      </c>
      <c r="D2" s="128"/>
      <c r="F2" s="4" t="s">
        <v>53</v>
      </c>
      <c r="G2" s="5"/>
      <c r="H2" s="5"/>
      <c r="I2" s="7" t="s">
        <v>15</v>
      </c>
      <c r="J2" s="5"/>
    </row>
    <row r="3" spans="1:10" ht="13.5" thickBot="1">
      <c r="A3" s="126" t="s">
        <v>12</v>
      </c>
      <c r="B3" s="126" t="s">
        <v>2</v>
      </c>
      <c r="C3" s="126" t="s">
        <v>64</v>
      </c>
      <c r="D3" s="115" t="s">
        <v>49</v>
      </c>
      <c r="E3" s="110" t="s">
        <v>66</v>
      </c>
      <c r="F3" s="6" t="s">
        <v>0</v>
      </c>
      <c r="G3" s="7" t="s">
        <v>2</v>
      </c>
      <c r="H3" s="7" t="s">
        <v>13</v>
      </c>
      <c r="I3" s="7" t="s">
        <v>57</v>
      </c>
      <c r="J3" s="8" t="s">
        <v>21</v>
      </c>
    </row>
    <row r="4" spans="1:10" ht="12.75">
      <c r="A4" s="129" t="s">
        <v>3</v>
      </c>
      <c r="B4" s="129" t="s">
        <v>9</v>
      </c>
      <c r="C4" s="130">
        <v>1</v>
      </c>
      <c r="D4" s="128">
        <v>4000</v>
      </c>
      <c r="E4" s="87">
        <f aca="true" t="shared" si="0" ref="E4:E9">(C15*$J$4)+(D15*$J$5)+(E15*$J$6)</f>
        <v>3350</v>
      </c>
      <c r="F4" s="38" t="s">
        <v>48</v>
      </c>
      <c r="G4" s="37" t="s">
        <v>10</v>
      </c>
      <c r="H4" s="39">
        <v>10</v>
      </c>
      <c r="I4" s="40">
        <v>0.18</v>
      </c>
      <c r="J4" s="131">
        <v>4000</v>
      </c>
    </row>
    <row r="5" spans="1:10" ht="12.75">
      <c r="A5" s="129" t="s">
        <v>4</v>
      </c>
      <c r="B5" s="129" t="s">
        <v>10</v>
      </c>
      <c r="C5" s="130">
        <v>0.5</v>
      </c>
      <c r="D5" s="128">
        <v>9000</v>
      </c>
      <c r="E5" s="87">
        <f t="shared" si="0"/>
        <v>9700</v>
      </c>
      <c r="F5" s="38" t="s">
        <v>18</v>
      </c>
      <c r="G5" s="37" t="s">
        <v>10</v>
      </c>
      <c r="H5" s="39">
        <v>17</v>
      </c>
      <c r="I5" s="40">
        <v>0.18</v>
      </c>
      <c r="J5" s="131">
        <v>900</v>
      </c>
    </row>
    <row r="6" spans="1:10" ht="13.5" thickBot="1">
      <c r="A6" s="129" t="s">
        <v>5</v>
      </c>
      <c r="B6" s="129" t="s">
        <v>11</v>
      </c>
      <c r="C6" s="130">
        <v>1</v>
      </c>
      <c r="D6" s="128">
        <v>2000</v>
      </c>
      <c r="E6" s="87">
        <f t="shared" si="0"/>
        <v>2560</v>
      </c>
      <c r="F6" s="97" t="s">
        <v>19</v>
      </c>
      <c r="G6" s="98" t="s">
        <v>10</v>
      </c>
      <c r="H6" s="99">
        <v>16</v>
      </c>
      <c r="I6" s="100">
        <v>0.18</v>
      </c>
      <c r="J6" s="131">
        <v>1500</v>
      </c>
    </row>
    <row r="7" spans="1:5" ht="12.75">
      <c r="A7" s="129" t="s">
        <v>6</v>
      </c>
      <c r="B7" s="129" t="s">
        <v>9</v>
      </c>
      <c r="C7" s="130">
        <v>8</v>
      </c>
      <c r="D7" s="128">
        <v>4000</v>
      </c>
      <c r="E7" s="87">
        <f t="shared" si="0"/>
        <v>3105</v>
      </c>
    </row>
    <row r="8" spans="1:5" ht="12.75">
      <c r="A8" s="129" t="s">
        <v>7</v>
      </c>
      <c r="B8" s="129" t="s">
        <v>9</v>
      </c>
      <c r="C8" s="130">
        <v>5</v>
      </c>
      <c r="D8" s="128">
        <v>1500</v>
      </c>
      <c r="E8" s="87">
        <f t="shared" si="0"/>
        <v>880</v>
      </c>
    </row>
    <row r="9" spans="1:5" ht="12.75">
      <c r="A9" s="129" t="s">
        <v>8</v>
      </c>
      <c r="B9" s="129" t="s">
        <v>9</v>
      </c>
      <c r="C9" s="130">
        <v>15</v>
      </c>
      <c r="D9" s="128">
        <v>800</v>
      </c>
      <c r="E9" s="87">
        <f t="shared" si="0"/>
        <v>525</v>
      </c>
    </row>
    <row r="11" spans="1:5" ht="12.75">
      <c r="A11" s="5" t="s">
        <v>41</v>
      </c>
      <c r="B11" s="5"/>
      <c r="C11" s="5"/>
      <c r="D11" s="5"/>
      <c r="E11" s="5"/>
    </row>
    <row r="12" spans="1:5" ht="12.75">
      <c r="A12" s="4" t="s">
        <v>20</v>
      </c>
      <c r="B12" s="5"/>
      <c r="C12" s="5"/>
      <c r="D12" s="5"/>
      <c r="E12" s="5"/>
    </row>
    <row r="13" spans="1:5" ht="13.5" thickBot="1">
      <c r="A13" s="5" t="s">
        <v>54</v>
      </c>
      <c r="B13" s="5"/>
      <c r="C13" s="155" t="s">
        <v>69</v>
      </c>
      <c r="D13" s="155"/>
      <c r="E13" s="155"/>
    </row>
    <row r="14" spans="1:5" ht="13.5" thickBot="1">
      <c r="A14" s="11" t="s">
        <v>12</v>
      </c>
      <c r="B14" s="12" t="s">
        <v>2</v>
      </c>
      <c r="C14" s="17" t="str">
        <f>F4</f>
        <v>Pizza muzzarela</v>
      </c>
      <c r="D14" s="17" t="str">
        <f>F5</f>
        <v>Pizza presunto</v>
      </c>
      <c r="E14" s="17" t="str">
        <f>F6</f>
        <v>Pizza marguerita</v>
      </c>
    </row>
    <row r="15" spans="1:5" ht="13.5" thickTop="1">
      <c r="A15" s="41" t="s">
        <v>3</v>
      </c>
      <c r="B15" s="42" t="s">
        <v>9</v>
      </c>
      <c r="C15" s="36">
        <v>0.5</v>
      </c>
      <c r="D15" s="36">
        <v>0.5</v>
      </c>
      <c r="E15" s="36">
        <v>0.6</v>
      </c>
    </row>
    <row r="16" spans="1:5" ht="12.75">
      <c r="A16" s="38" t="s">
        <v>4</v>
      </c>
      <c r="B16" s="37" t="s">
        <v>10</v>
      </c>
      <c r="C16" s="37">
        <v>1</v>
      </c>
      <c r="D16" s="37">
        <v>3</v>
      </c>
      <c r="E16" s="37">
        <v>2</v>
      </c>
    </row>
    <row r="17" spans="1:5" ht="12.75">
      <c r="A17" s="38" t="s">
        <v>5</v>
      </c>
      <c r="B17" s="37" t="s">
        <v>11</v>
      </c>
      <c r="C17" s="37">
        <v>0.4</v>
      </c>
      <c r="D17" s="37">
        <v>0.4</v>
      </c>
      <c r="E17" s="37">
        <v>0.4</v>
      </c>
    </row>
    <row r="18" spans="1:7" ht="12.75">
      <c r="A18" s="38" t="s">
        <v>6</v>
      </c>
      <c r="B18" s="37" t="s">
        <v>9</v>
      </c>
      <c r="C18" s="37">
        <v>0.6</v>
      </c>
      <c r="D18" s="37">
        <v>0.2</v>
      </c>
      <c r="E18" s="37">
        <v>0.35</v>
      </c>
      <c r="G18" t="s">
        <v>65</v>
      </c>
    </row>
    <row r="19" spans="1:5" ht="13.5" thickBot="1">
      <c r="A19" s="38" t="s">
        <v>7</v>
      </c>
      <c r="B19" s="37" t="s">
        <v>9</v>
      </c>
      <c r="C19" s="37">
        <v>0.1</v>
      </c>
      <c r="D19" s="37">
        <v>0.2</v>
      </c>
      <c r="E19" s="37">
        <v>0.2</v>
      </c>
    </row>
    <row r="20" spans="1:9" ht="13.5" thickBot="1">
      <c r="A20" s="97" t="s">
        <v>8</v>
      </c>
      <c r="B20" s="98" t="s">
        <v>9</v>
      </c>
      <c r="C20" s="98">
        <v>0</v>
      </c>
      <c r="D20" s="98">
        <v>0.25</v>
      </c>
      <c r="E20" s="98">
        <v>0.2</v>
      </c>
      <c r="G20" s="105" t="s">
        <v>34</v>
      </c>
      <c r="H20" s="103"/>
      <c r="I20" s="104"/>
    </row>
    <row r="21" spans="8:9" ht="13.5" thickBot="1">
      <c r="H21" s="106" t="s">
        <v>46</v>
      </c>
      <c r="I21" s="107" t="s">
        <v>47</v>
      </c>
    </row>
    <row r="22" spans="1:8" ht="13.5" thickBot="1">
      <c r="A22" t="s">
        <v>42</v>
      </c>
      <c r="G22" s="79" t="s">
        <v>17</v>
      </c>
      <c r="H22" s="1">
        <f>Resultado!C3</f>
        <v>79300</v>
      </c>
    </row>
    <row r="23" spans="1:9" ht="12.75">
      <c r="A23" t="s">
        <v>43</v>
      </c>
      <c r="G23" s="76" t="s">
        <v>32</v>
      </c>
      <c r="H23" s="1">
        <f>Resultado!C4</f>
        <v>14274</v>
      </c>
      <c r="I23" s="82"/>
    </row>
    <row r="24" spans="1:9" ht="13.5" thickBot="1">
      <c r="A24" t="s">
        <v>44</v>
      </c>
      <c r="G24" s="77" t="s">
        <v>33</v>
      </c>
      <c r="H24" s="1">
        <f>Resultado!C5</f>
        <v>47875</v>
      </c>
      <c r="I24" s="83"/>
    </row>
    <row r="25" spans="1:9" ht="13.5" thickBot="1">
      <c r="A25" t="s">
        <v>45</v>
      </c>
      <c r="G25" s="78" t="s">
        <v>55</v>
      </c>
      <c r="H25" s="1">
        <f>Resultado!C6</f>
        <v>17151</v>
      </c>
      <c r="I25" s="85"/>
    </row>
    <row r="26" spans="1:9" ht="13.5" thickBot="1">
      <c r="A26" t="s">
        <v>56</v>
      </c>
      <c r="G26" s="152" t="s">
        <v>40</v>
      </c>
      <c r="H26" s="153"/>
      <c r="I26" s="154"/>
    </row>
    <row r="27" spans="7:9" ht="13.5" thickBot="1">
      <c r="G27" s="92" t="s">
        <v>14</v>
      </c>
      <c r="H27" s="1">
        <f>H25</f>
        <v>17151</v>
      </c>
      <c r="I27" s="89"/>
    </row>
    <row r="28" spans="7:9" ht="13.5" thickBot="1">
      <c r="G28" s="93" t="s">
        <v>31</v>
      </c>
      <c r="H28" s="75">
        <v>15000</v>
      </c>
      <c r="I28" s="80"/>
    </row>
    <row r="29" spans="7:9" ht="13.5" thickBot="1">
      <c r="G29" s="94" t="s">
        <v>50</v>
      </c>
      <c r="H29" s="91">
        <f>H27-H28</f>
        <v>2151</v>
      </c>
      <c r="I29" s="90"/>
    </row>
    <row r="30" spans="1:6" ht="19.5">
      <c r="A30" s="151" t="s">
        <v>115</v>
      </c>
      <c r="B30" s="151"/>
      <c r="C30" s="151"/>
      <c r="D30" s="151"/>
      <c r="E30" s="151"/>
      <c r="F30" s="151"/>
    </row>
    <row r="33" ht="12.75">
      <c r="K33" s="116"/>
    </row>
    <row r="35" ht="12.75">
      <c r="K35" s="116"/>
    </row>
    <row r="37" ht="12.75">
      <c r="K37" s="124"/>
    </row>
    <row r="39" ht="15.75">
      <c r="L39" s="123"/>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F28" sqref="F28"/>
    </sheetView>
  </sheetViews>
  <sheetFormatPr defaultColWidth="9.140625" defaultRowHeight="12.75"/>
  <cols>
    <col min="1" max="1" width="22.7109375" style="5" customWidth="1"/>
    <col min="2" max="2" width="8.421875" style="5" bestFit="1" customWidth="1"/>
    <col min="3" max="3" width="9.28125" style="5" bestFit="1" customWidth="1"/>
    <col min="4" max="4" width="16.140625" style="5" customWidth="1"/>
    <col min="5" max="5" width="14.421875" style="5" bestFit="1" customWidth="1"/>
    <col min="6" max="6" width="16.7109375" style="5" bestFit="1" customWidth="1"/>
    <col min="7" max="7" width="12.8515625" style="5" bestFit="1" customWidth="1"/>
    <col min="8" max="16384" width="9.140625" style="5" customWidth="1"/>
  </cols>
  <sheetData>
    <row r="2" ht="13.5" thickBot="1">
      <c r="A2" s="4" t="s">
        <v>20</v>
      </c>
    </row>
    <row r="3" spans="4:12" ht="13.5" thickBot="1">
      <c r="D3" s="23" t="str">
        <f>QUESTÕES!F4</f>
        <v>Pizza muzzarela</v>
      </c>
      <c r="E3" s="24" t="str">
        <f>QUESTÕES!F5</f>
        <v>Pizza presunto</v>
      </c>
      <c r="F3" s="24" t="str">
        <f>QUESTÕES!F6</f>
        <v>Pizza marguerita</v>
      </c>
      <c r="G3" s="24"/>
      <c r="H3" s="24"/>
      <c r="I3" s="24"/>
      <c r="J3" s="24"/>
      <c r="K3" s="24"/>
      <c r="L3" s="25"/>
    </row>
    <row r="4" spans="1:13" ht="13.5" thickBot="1">
      <c r="A4" s="11" t="s">
        <v>12</v>
      </c>
      <c r="B4" s="22" t="s">
        <v>2</v>
      </c>
      <c r="C4" s="31" t="s">
        <v>22</v>
      </c>
      <c r="D4" s="30">
        <f>QUESTÕES!J4</f>
        <v>4000</v>
      </c>
      <c r="E4" s="26">
        <f>QUESTÕES!J5</f>
        <v>900</v>
      </c>
      <c r="F4" s="26">
        <f>QUESTÕES!J6</f>
        <v>1500</v>
      </c>
      <c r="G4" s="26"/>
      <c r="H4" s="26"/>
      <c r="I4" s="26"/>
      <c r="J4" s="26"/>
      <c r="K4" s="26"/>
      <c r="L4" s="27"/>
      <c r="M4" s="4"/>
    </row>
    <row r="5" spans="1:12" ht="13.5" thickTop="1">
      <c r="A5" s="13" t="str">
        <f>QUESTÕES!A4</f>
        <v>Farinha de trigo</v>
      </c>
      <c r="B5" s="42" t="s">
        <v>9</v>
      </c>
      <c r="C5" s="56">
        <f aca="true" t="shared" si="0" ref="C5:C10">D5+E5+F5</f>
        <v>3350</v>
      </c>
      <c r="D5" s="34">
        <f>QUESTÕES!C15*'Consumo de materiais'!$D$4</f>
        <v>2000</v>
      </c>
      <c r="E5" s="34">
        <f>QUESTÕES!D15*'Consumo de materiais'!$E$4</f>
        <v>450</v>
      </c>
      <c r="F5" s="34">
        <f>QUESTÕES!E15*'Consumo de materiais'!$F$4</f>
        <v>900</v>
      </c>
      <c r="G5" s="18"/>
      <c r="H5" s="18"/>
      <c r="I5" s="18"/>
      <c r="J5" s="18"/>
      <c r="K5" s="18"/>
      <c r="L5" s="19"/>
    </row>
    <row r="6" spans="1:12" ht="12.75">
      <c r="A6" s="13" t="str">
        <f>QUESTÕES!A5</f>
        <v>Ovo</v>
      </c>
      <c r="B6" s="37" t="s">
        <v>10</v>
      </c>
      <c r="C6" s="56">
        <f t="shared" si="0"/>
        <v>9700</v>
      </c>
      <c r="D6" s="34">
        <f>QUESTÕES!C16*'Consumo de materiais'!$D$4</f>
        <v>4000</v>
      </c>
      <c r="E6" s="34">
        <f>QUESTÕES!D16*'Consumo de materiais'!$E$4</f>
        <v>2700</v>
      </c>
      <c r="F6" s="34">
        <f>QUESTÕES!E16*'Consumo de materiais'!$F$4</f>
        <v>3000</v>
      </c>
      <c r="G6" s="18"/>
      <c r="H6" s="18"/>
      <c r="I6" s="18"/>
      <c r="J6" s="18"/>
      <c r="K6" s="18"/>
      <c r="L6" s="19"/>
    </row>
    <row r="7" spans="1:12" ht="12.75">
      <c r="A7" s="13" t="str">
        <f>QUESTÕES!A6</f>
        <v>Leite</v>
      </c>
      <c r="B7" s="37" t="s">
        <v>11</v>
      </c>
      <c r="C7" s="56">
        <f t="shared" si="0"/>
        <v>2560</v>
      </c>
      <c r="D7" s="34">
        <f>QUESTÕES!C17*'Consumo de materiais'!$D$4</f>
        <v>1600</v>
      </c>
      <c r="E7" s="34">
        <f>QUESTÕES!D17*'Consumo de materiais'!$E$4</f>
        <v>360</v>
      </c>
      <c r="F7" s="34">
        <f>QUESTÕES!E17*'Consumo de materiais'!$F$4</f>
        <v>600</v>
      </c>
      <c r="G7" s="18"/>
      <c r="H7" s="18"/>
      <c r="I7" s="18"/>
      <c r="J7" s="18"/>
      <c r="K7" s="18"/>
      <c r="L7" s="19"/>
    </row>
    <row r="8" spans="1:12" ht="12.75">
      <c r="A8" s="13" t="str">
        <f>QUESTÕES!A7</f>
        <v>Queijo muzzarela</v>
      </c>
      <c r="B8" s="37" t="s">
        <v>9</v>
      </c>
      <c r="C8" s="56">
        <f t="shared" si="0"/>
        <v>3105</v>
      </c>
      <c r="D8" s="34">
        <f>QUESTÕES!C18*'Consumo de materiais'!$D$4</f>
        <v>2400</v>
      </c>
      <c r="E8" s="34">
        <f>QUESTÕES!D18*'Consumo de materiais'!$E$4</f>
        <v>180</v>
      </c>
      <c r="F8" s="34">
        <f>QUESTÕES!E18*'Consumo de materiais'!$F$4</f>
        <v>525</v>
      </c>
      <c r="G8" s="18"/>
      <c r="H8" s="18"/>
      <c r="I8" s="18"/>
      <c r="J8" s="18"/>
      <c r="K8" s="18"/>
      <c r="L8" s="19"/>
    </row>
    <row r="9" spans="1:12" ht="12.75">
      <c r="A9" s="13" t="str">
        <f>QUESTÕES!A8</f>
        <v>Molho de tomate</v>
      </c>
      <c r="B9" s="37" t="s">
        <v>9</v>
      </c>
      <c r="C9" s="56">
        <f t="shared" si="0"/>
        <v>880</v>
      </c>
      <c r="D9" s="34">
        <f>QUESTÕES!C19*'Consumo de materiais'!$D$4</f>
        <v>400</v>
      </c>
      <c r="E9" s="34">
        <f>QUESTÕES!D19*'Consumo de materiais'!$E$4</f>
        <v>180</v>
      </c>
      <c r="F9" s="34">
        <f>QUESTÕES!E19*'Consumo de materiais'!$F$4</f>
        <v>300</v>
      </c>
      <c r="G9" s="18"/>
      <c r="H9" s="18"/>
      <c r="I9" s="18"/>
      <c r="J9" s="18"/>
      <c r="K9" s="18"/>
      <c r="L9" s="19"/>
    </row>
    <row r="10" spans="1:12" ht="13.5" thickBot="1">
      <c r="A10" s="13" t="str">
        <f>QUESTÕES!A9</f>
        <v>Presunto</v>
      </c>
      <c r="B10" s="98" t="s">
        <v>9</v>
      </c>
      <c r="C10" s="56">
        <f t="shared" si="0"/>
        <v>525</v>
      </c>
      <c r="D10" s="34">
        <f>QUESTÕES!C20*'Consumo de materiais'!$D$4</f>
        <v>0</v>
      </c>
      <c r="E10" s="34">
        <f>QUESTÕES!D20*'Consumo de materiais'!$E$4</f>
        <v>225</v>
      </c>
      <c r="F10" s="34">
        <f>QUESTÕES!E20*'Consumo de materiais'!$F$4</f>
        <v>300</v>
      </c>
      <c r="G10" s="18"/>
      <c r="H10" s="18"/>
      <c r="I10" s="18"/>
      <c r="J10" s="18"/>
      <c r="K10" s="18"/>
      <c r="L10" s="19"/>
    </row>
    <row r="11" spans="1:12" ht="12.75">
      <c r="A11" s="13">
        <f>QUESTÕES!A10</f>
        <v>0</v>
      </c>
      <c r="B11" s="28"/>
      <c r="C11" s="32"/>
      <c r="D11" s="34"/>
      <c r="E11" s="18"/>
      <c r="F11" s="18"/>
      <c r="G11" s="18"/>
      <c r="H11" s="18"/>
      <c r="I11" s="18"/>
      <c r="J11" s="18"/>
      <c r="K11" s="18"/>
      <c r="L11" s="19"/>
    </row>
    <row r="12" spans="1:12" ht="12.75">
      <c r="A12" s="13"/>
      <c r="B12" s="28"/>
      <c r="C12" s="32"/>
      <c r="D12" s="34"/>
      <c r="E12" s="18"/>
      <c r="F12" s="18"/>
      <c r="G12" s="18"/>
      <c r="H12" s="18"/>
      <c r="I12" s="18"/>
      <c r="J12" s="18"/>
      <c r="K12" s="18"/>
      <c r="L12" s="19"/>
    </row>
    <row r="13" spans="1:12" ht="12.75">
      <c r="A13" s="13"/>
      <c r="B13" s="28"/>
      <c r="C13" s="32"/>
      <c r="D13" s="34"/>
      <c r="E13" s="18"/>
      <c r="F13" s="18"/>
      <c r="G13" s="18"/>
      <c r="H13" s="18"/>
      <c r="I13" s="18"/>
      <c r="J13" s="18"/>
      <c r="K13" s="18"/>
      <c r="L13" s="19"/>
    </row>
    <row r="14" spans="1:12" ht="12.75">
      <c r="A14" s="13"/>
      <c r="B14" s="28"/>
      <c r="C14" s="32"/>
      <c r="D14" s="34"/>
      <c r="E14" s="18"/>
      <c r="F14" s="18"/>
      <c r="G14" s="18"/>
      <c r="H14" s="18"/>
      <c r="I14" s="18"/>
      <c r="J14" s="18"/>
      <c r="K14" s="18"/>
      <c r="L14" s="19"/>
    </row>
    <row r="15" spans="1:12" ht="12.75">
      <c r="A15" s="13"/>
      <c r="B15" s="28"/>
      <c r="C15" s="32"/>
      <c r="D15" s="34"/>
      <c r="E15" s="18"/>
      <c r="F15" s="18"/>
      <c r="G15" s="18"/>
      <c r="H15" s="18"/>
      <c r="I15" s="18"/>
      <c r="J15" s="18"/>
      <c r="K15" s="18"/>
      <c r="L15" s="19"/>
    </row>
    <row r="16" spans="1:12" ht="12.75">
      <c r="A16" s="13"/>
      <c r="B16" s="28"/>
      <c r="C16" s="32"/>
      <c r="D16" s="34"/>
      <c r="E16" s="18"/>
      <c r="F16" s="18"/>
      <c r="G16" s="18"/>
      <c r="H16" s="18"/>
      <c r="I16" s="18"/>
      <c r="J16" s="18"/>
      <c r="K16" s="18"/>
      <c r="L16" s="19"/>
    </row>
    <row r="17" spans="1:12" ht="12.75">
      <c r="A17" s="13"/>
      <c r="B17" s="28"/>
      <c r="C17" s="32"/>
      <c r="D17" s="34"/>
      <c r="E17" s="18"/>
      <c r="F17" s="18"/>
      <c r="G17" s="18"/>
      <c r="H17" s="18"/>
      <c r="I17" s="18"/>
      <c r="J17" s="18"/>
      <c r="K17" s="18"/>
      <c r="L17" s="19"/>
    </row>
    <row r="18" spans="1:12" ht="12.75">
      <c r="A18" s="13"/>
      <c r="B18" s="28"/>
      <c r="C18" s="32"/>
      <c r="D18" s="34"/>
      <c r="E18" s="18"/>
      <c r="F18" s="18"/>
      <c r="G18" s="18"/>
      <c r="H18" s="18"/>
      <c r="I18" s="18"/>
      <c r="J18" s="18"/>
      <c r="K18" s="18"/>
      <c r="L18" s="19"/>
    </row>
    <row r="19" spans="1:12" ht="12.75">
      <c r="A19" s="13"/>
      <c r="B19" s="28"/>
      <c r="C19" s="32"/>
      <c r="D19" s="34"/>
      <c r="E19" s="18"/>
      <c r="F19" s="18"/>
      <c r="G19" s="18"/>
      <c r="H19" s="18"/>
      <c r="I19" s="18"/>
      <c r="J19" s="18"/>
      <c r="K19" s="18"/>
      <c r="L19" s="19"/>
    </row>
    <row r="20" spans="1:12" ht="12.75">
      <c r="A20" s="13"/>
      <c r="B20" s="28"/>
      <c r="C20" s="32"/>
      <c r="D20" s="34"/>
      <c r="E20" s="18"/>
      <c r="F20" s="18"/>
      <c r="G20" s="18"/>
      <c r="H20" s="18"/>
      <c r="I20" s="18"/>
      <c r="J20" s="18"/>
      <c r="K20" s="18"/>
      <c r="L20" s="19"/>
    </row>
    <row r="21" spans="1:12" ht="12.75">
      <c r="A21" s="13"/>
      <c r="B21" s="28"/>
      <c r="C21" s="32"/>
      <c r="D21" s="34"/>
      <c r="E21" s="18"/>
      <c r="F21" s="18"/>
      <c r="G21" s="18"/>
      <c r="H21" s="18"/>
      <c r="I21" s="18"/>
      <c r="J21" s="18"/>
      <c r="K21" s="18"/>
      <c r="L21" s="19"/>
    </row>
    <row r="22" spans="1:12" ht="12.75">
      <c r="A22" s="13"/>
      <c r="B22" s="28"/>
      <c r="C22" s="32"/>
      <c r="D22" s="34"/>
      <c r="E22" s="18"/>
      <c r="F22" s="18"/>
      <c r="G22" s="18"/>
      <c r="H22" s="18"/>
      <c r="I22" s="18"/>
      <c r="J22" s="18"/>
      <c r="K22" s="18"/>
      <c r="L22" s="19"/>
    </row>
    <row r="23" spans="1:12" ht="12.75">
      <c r="A23" s="13"/>
      <c r="B23" s="28"/>
      <c r="C23" s="32"/>
      <c r="D23" s="34"/>
      <c r="E23" s="18"/>
      <c r="F23" s="18"/>
      <c r="G23" s="18"/>
      <c r="H23" s="18"/>
      <c r="I23" s="18"/>
      <c r="J23" s="18"/>
      <c r="K23" s="18"/>
      <c r="L23" s="19"/>
    </row>
    <row r="24" spans="1:12" ht="12.75">
      <c r="A24" s="13"/>
      <c r="B24" s="28"/>
      <c r="C24" s="32"/>
      <c r="D24" s="34"/>
      <c r="E24" s="18"/>
      <c r="F24" s="18"/>
      <c r="G24" s="18"/>
      <c r="H24" s="18"/>
      <c r="I24" s="18"/>
      <c r="J24" s="18"/>
      <c r="K24" s="18"/>
      <c r="L24" s="19"/>
    </row>
    <row r="25" spans="1:12" ht="12.75">
      <c r="A25" s="13"/>
      <c r="B25" s="28"/>
      <c r="C25" s="32"/>
      <c r="D25" s="34"/>
      <c r="E25" s="18"/>
      <c r="F25" s="18"/>
      <c r="G25" s="18"/>
      <c r="H25" s="18"/>
      <c r="I25" s="18"/>
      <c r="J25" s="18"/>
      <c r="K25" s="18"/>
      <c r="L25" s="19"/>
    </row>
    <row r="26" spans="1:12" ht="12.75">
      <c r="A26" s="13"/>
      <c r="B26" s="28"/>
      <c r="C26" s="32"/>
      <c r="D26" s="34"/>
      <c r="E26" s="18"/>
      <c r="F26" s="18"/>
      <c r="G26" s="18"/>
      <c r="H26" s="18"/>
      <c r="I26" s="18"/>
      <c r="J26" s="18"/>
      <c r="K26" s="18"/>
      <c r="L26" s="19"/>
    </row>
    <row r="27" spans="1:12" ht="12.75">
      <c r="A27" s="13"/>
      <c r="B27" s="28"/>
      <c r="C27" s="32"/>
      <c r="D27" s="34"/>
      <c r="E27" s="18"/>
      <c r="F27" s="18"/>
      <c r="G27" s="18"/>
      <c r="H27" s="18"/>
      <c r="I27" s="18"/>
      <c r="J27" s="18"/>
      <c r="K27" s="18"/>
      <c r="L27" s="19"/>
    </row>
    <row r="28" spans="1:12" ht="12.75">
      <c r="A28" s="13"/>
      <c r="B28" s="28"/>
      <c r="C28" s="32"/>
      <c r="D28" s="34"/>
      <c r="E28" s="18"/>
      <c r="F28" s="18"/>
      <c r="G28" s="18"/>
      <c r="H28" s="18"/>
      <c r="I28" s="18"/>
      <c r="J28" s="18"/>
      <c r="K28" s="18"/>
      <c r="L28" s="19"/>
    </row>
    <row r="29" spans="1:12" ht="12.75">
      <c r="A29" s="13"/>
      <c r="B29" s="28"/>
      <c r="C29" s="32"/>
      <c r="D29" s="34"/>
      <c r="E29" s="18"/>
      <c r="F29" s="18"/>
      <c r="G29" s="18"/>
      <c r="H29" s="18"/>
      <c r="I29" s="18"/>
      <c r="J29" s="18"/>
      <c r="K29" s="18"/>
      <c r="L29" s="19"/>
    </row>
    <row r="30" spans="1:12" ht="12.75">
      <c r="A30" s="13"/>
      <c r="B30" s="28"/>
      <c r="C30" s="32"/>
      <c r="D30" s="34"/>
      <c r="E30" s="18"/>
      <c r="F30" s="18"/>
      <c r="G30" s="18"/>
      <c r="H30" s="18"/>
      <c r="I30" s="18"/>
      <c r="J30" s="18"/>
      <c r="K30" s="18"/>
      <c r="L30" s="19"/>
    </row>
    <row r="31" spans="1:12" ht="12.75">
      <c r="A31" s="13"/>
      <c r="B31" s="28"/>
      <c r="C31" s="32"/>
      <c r="D31" s="34"/>
      <c r="E31" s="18"/>
      <c r="F31" s="18"/>
      <c r="G31" s="18"/>
      <c r="H31" s="18"/>
      <c r="I31" s="18"/>
      <c r="J31" s="18"/>
      <c r="K31" s="18"/>
      <c r="L31" s="19"/>
    </row>
    <row r="32" spans="1:12" ht="12.75">
      <c r="A32" s="13"/>
      <c r="B32" s="28"/>
      <c r="C32" s="32"/>
      <c r="D32" s="34"/>
      <c r="E32" s="18"/>
      <c r="F32" s="18"/>
      <c r="G32" s="18"/>
      <c r="H32" s="18"/>
      <c r="I32" s="18"/>
      <c r="J32" s="18"/>
      <c r="K32" s="18"/>
      <c r="L32" s="19"/>
    </row>
    <row r="33" spans="1:12" ht="12.75">
      <c r="A33" s="13"/>
      <c r="B33" s="28"/>
      <c r="C33" s="32"/>
      <c r="D33" s="34"/>
      <c r="E33" s="18"/>
      <c r="F33" s="18"/>
      <c r="G33" s="18"/>
      <c r="H33" s="18"/>
      <c r="I33" s="18"/>
      <c r="J33" s="18"/>
      <c r="K33" s="18"/>
      <c r="L33" s="19"/>
    </row>
    <row r="34" spans="1:12" ht="12.75">
      <c r="A34" s="13"/>
      <c r="B34" s="28"/>
      <c r="C34" s="32"/>
      <c r="D34" s="34"/>
      <c r="E34" s="18"/>
      <c r="F34" s="18"/>
      <c r="G34" s="18"/>
      <c r="H34" s="18"/>
      <c r="I34" s="18"/>
      <c r="J34" s="18"/>
      <c r="K34" s="18"/>
      <c r="L34" s="19"/>
    </row>
    <row r="35" spans="1:12" ht="12.75">
      <c r="A35" s="13"/>
      <c r="B35" s="28"/>
      <c r="C35" s="32"/>
      <c r="D35" s="34"/>
      <c r="E35" s="18"/>
      <c r="F35" s="18"/>
      <c r="G35" s="18"/>
      <c r="H35" s="18"/>
      <c r="I35" s="18"/>
      <c r="J35" s="18"/>
      <c r="K35" s="18"/>
      <c r="L35" s="19"/>
    </row>
    <row r="36" spans="1:12" ht="12.75">
      <c r="A36" s="13"/>
      <c r="B36" s="28"/>
      <c r="C36" s="32"/>
      <c r="D36" s="34"/>
      <c r="E36" s="18"/>
      <c r="F36" s="18"/>
      <c r="G36" s="18"/>
      <c r="H36" s="18"/>
      <c r="I36" s="18"/>
      <c r="J36" s="18"/>
      <c r="K36" s="18"/>
      <c r="L36" s="19"/>
    </row>
    <row r="37" spans="1:12" ht="12.75">
      <c r="A37" s="13"/>
      <c r="B37" s="28"/>
      <c r="C37" s="32"/>
      <c r="D37" s="34"/>
      <c r="E37" s="18"/>
      <c r="F37" s="18"/>
      <c r="G37" s="18"/>
      <c r="H37" s="18"/>
      <c r="I37" s="18"/>
      <c r="J37" s="18"/>
      <c r="K37" s="18"/>
      <c r="L37" s="19"/>
    </row>
    <row r="38" spans="1:12" ht="12.75">
      <c r="A38" s="13"/>
      <c r="B38" s="28"/>
      <c r="C38" s="32"/>
      <c r="D38" s="34"/>
      <c r="E38" s="18"/>
      <c r="F38" s="18"/>
      <c r="G38" s="18"/>
      <c r="H38" s="18"/>
      <c r="I38" s="18"/>
      <c r="J38" s="18"/>
      <c r="K38" s="18"/>
      <c r="L38" s="19"/>
    </row>
    <row r="39" spans="1:12" ht="12.75">
      <c r="A39" s="13"/>
      <c r="B39" s="28"/>
      <c r="C39" s="32"/>
      <c r="D39" s="34"/>
      <c r="E39" s="18"/>
      <c r="F39" s="18"/>
      <c r="G39" s="18"/>
      <c r="H39" s="18"/>
      <c r="I39" s="18"/>
      <c r="J39" s="18"/>
      <c r="K39" s="18"/>
      <c r="L39" s="19"/>
    </row>
    <row r="40" spans="1:12" ht="12.75">
      <c r="A40" s="13"/>
      <c r="B40" s="28"/>
      <c r="C40" s="32"/>
      <c r="D40" s="34"/>
      <c r="E40" s="18"/>
      <c r="F40" s="18"/>
      <c r="G40" s="18"/>
      <c r="H40" s="18"/>
      <c r="I40" s="18"/>
      <c r="J40" s="18"/>
      <c r="K40" s="18"/>
      <c r="L40" s="19"/>
    </row>
    <row r="41" spans="1:12" ht="12.75">
      <c r="A41" s="13"/>
      <c r="B41" s="28"/>
      <c r="C41" s="32"/>
      <c r="D41" s="34"/>
      <c r="E41" s="18"/>
      <c r="F41" s="18"/>
      <c r="G41" s="18"/>
      <c r="H41" s="18"/>
      <c r="I41" s="18"/>
      <c r="J41" s="18"/>
      <c r="K41" s="18"/>
      <c r="L41" s="19"/>
    </row>
    <row r="42" spans="1:12" ht="12.75">
      <c r="A42" s="13"/>
      <c r="B42" s="28"/>
      <c r="C42" s="32"/>
      <c r="D42" s="34"/>
      <c r="E42" s="18"/>
      <c r="F42" s="18"/>
      <c r="G42" s="18"/>
      <c r="H42" s="18"/>
      <c r="I42" s="18"/>
      <c r="J42" s="18"/>
      <c r="K42" s="18"/>
      <c r="L42" s="19"/>
    </row>
    <row r="43" spans="1:12" ht="12.75">
      <c r="A43" s="13"/>
      <c r="B43" s="28"/>
      <c r="C43" s="32"/>
      <c r="D43" s="34"/>
      <c r="E43" s="18"/>
      <c r="F43" s="18"/>
      <c r="G43" s="18"/>
      <c r="H43" s="18"/>
      <c r="I43" s="18"/>
      <c r="J43" s="18"/>
      <c r="K43" s="18"/>
      <c r="L43" s="19"/>
    </row>
    <row r="44" spans="1:12" ht="13.5" thickBot="1">
      <c r="A44" s="15"/>
      <c r="B44" s="29"/>
      <c r="C44" s="33"/>
      <c r="D44" s="35"/>
      <c r="E44" s="20"/>
      <c r="F44" s="20"/>
      <c r="G44" s="20"/>
      <c r="H44" s="20"/>
      <c r="I44" s="20"/>
      <c r="J44" s="20"/>
      <c r="K44" s="20"/>
      <c r="L44" s="21"/>
    </row>
    <row r="57" spans="4:5" ht="12.75">
      <c r="D57" s="9"/>
      <c r="E57" s="9"/>
    </row>
    <row r="60" spans="4:5" ht="12.75">
      <c r="D60" s="10"/>
      <c r="E60" s="10"/>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180" zoomScaleNormal="1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4" sqref="E4"/>
    </sheetView>
  </sheetViews>
  <sheetFormatPr defaultColWidth="9.140625" defaultRowHeight="12.75"/>
  <cols>
    <col min="1" max="1" width="22.7109375" style="5" customWidth="1"/>
    <col min="2" max="2" width="8.421875" style="5" bestFit="1" customWidth="1"/>
    <col min="3" max="3" width="10.421875" style="5" bestFit="1" customWidth="1"/>
    <col min="4" max="4" width="9.28125" style="5" bestFit="1" customWidth="1"/>
    <col min="5" max="5" width="16.140625" style="5" customWidth="1"/>
    <col min="6" max="6" width="14.421875" style="5" bestFit="1" customWidth="1"/>
    <col min="7" max="7" width="16.7109375" style="5" bestFit="1" customWidth="1"/>
    <col min="8" max="9" width="9.140625" style="5" customWidth="1"/>
    <col min="10" max="10" width="12.8515625" style="5" bestFit="1" customWidth="1"/>
    <col min="11" max="16384" width="9.140625" style="5" customWidth="1"/>
  </cols>
  <sheetData>
    <row r="2" ht="13.5" thickBot="1">
      <c r="A2" s="4" t="s">
        <v>23</v>
      </c>
    </row>
    <row r="3" spans="5:15" ht="13.5" thickBot="1">
      <c r="E3" s="50" t="str">
        <f>'Consumo de materiais'!D3</f>
        <v>Pizza muzzarela</v>
      </c>
      <c r="F3" s="50" t="str">
        <f>'Consumo de materiais'!E3</f>
        <v>Pizza presunto</v>
      </c>
      <c r="G3" s="50" t="str">
        <f>'Consumo de materiais'!F3</f>
        <v>Pizza marguerita</v>
      </c>
      <c r="H3" s="51"/>
      <c r="I3" s="51"/>
      <c r="J3" s="51"/>
      <c r="K3" s="51"/>
      <c r="L3" s="51"/>
      <c r="M3" s="51"/>
      <c r="N3" s="51"/>
      <c r="O3" s="52"/>
    </row>
    <row r="4" spans="3:15" ht="13.5" thickBot="1">
      <c r="C4" s="5" t="s">
        <v>61</v>
      </c>
      <c r="D4" s="48" t="s">
        <v>24</v>
      </c>
      <c r="E4" s="113">
        <f>SUM(E7:E12)</f>
        <v>6.699999999999999</v>
      </c>
      <c r="F4" s="113">
        <f>SUM(F7:F12)</f>
        <v>8.75</v>
      </c>
      <c r="G4" s="113">
        <f>SUM(G7:G12)</f>
        <v>8.8</v>
      </c>
      <c r="H4" s="44"/>
      <c r="I4" s="44"/>
      <c r="J4" s="44"/>
      <c r="K4" s="44"/>
      <c r="L4" s="44"/>
      <c r="M4" s="44"/>
      <c r="N4" s="44"/>
      <c r="O4" s="45"/>
    </row>
    <row r="5" spans="3:15" ht="13.5" thickBot="1">
      <c r="C5" s="5" t="s">
        <v>62</v>
      </c>
      <c r="D5" s="49" t="s">
        <v>22</v>
      </c>
      <c r="E5" s="108">
        <f>E4*E6</f>
        <v>26799.999999999996</v>
      </c>
      <c r="F5" s="108">
        <f>F4*F6</f>
        <v>7875</v>
      </c>
      <c r="G5" s="108">
        <f>G4*G6</f>
        <v>13200.000000000002</v>
      </c>
      <c r="H5" s="46"/>
      <c r="I5" s="46"/>
      <c r="J5" s="46"/>
      <c r="K5" s="46"/>
      <c r="L5" s="46"/>
      <c r="M5" s="46"/>
      <c r="N5" s="46"/>
      <c r="O5" s="47"/>
    </row>
    <row r="6" spans="1:16" ht="13.5" thickBot="1">
      <c r="A6" s="11" t="s">
        <v>12</v>
      </c>
      <c r="B6" s="12" t="s">
        <v>2</v>
      </c>
      <c r="C6" s="22" t="s">
        <v>60</v>
      </c>
      <c r="D6" s="31" t="s">
        <v>22</v>
      </c>
      <c r="E6" s="50">
        <f>'Consumo de materiais'!D4</f>
        <v>4000</v>
      </c>
      <c r="F6" s="50">
        <f>'Consumo de materiais'!E4</f>
        <v>900</v>
      </c>
      <c r="G6" s="50">
        <f>'Consumo de materiais'!F4</f>
        <v>1500</v>
      </c>
      <c r="H6" s="53"/>
      <c r="I6" s="53"/>
      <c r="J6" s="53"/>
      <c r="K6" s="53"/>
      <c r="L6" s="53"/>
      <c r="M6" s="53"/>
      <c r="N6" s="53"/>
      <c r="O6" s="54"/>
      <c r="P6" s="4"/>
    </row>
    <row r="7" spans="1:15" ht="15" thickBot="1" thickTop="1">
      <c r="A7" s="13" t="str">
        <f>QUESTÕES!A4</f>
        <v>Farinha de trigo</v>
      </c>
      <c r="B7" s="13" t="str">
        <f>QUESTÕES!B4</f>
        <v>kg</v>
      </c>
      <c r="C7" s="43">
        <f>QUESTÕES!C4</f>
        <v>1</v>
      </c>
      <c r="D7" s="56"/>
      <c r="E7" s="61">
        <f>QUESTÕES!C15*'Custo de materiais'!C7</f>
        <v>0.5</v>
      </c>
      <c r="F7" s="61">
        <f>QUESTÕES!D15*'Custo de materiais'!C7</f>
        <v>0.5</v>
      </c>
      <c r="G7" s="61">
        <f>QUESTÕES!E15*'Custo de materiais'!C7</f>
        <v>0.6</v>
      </c>
      <c r="H7" s="62"/>
      <c r="I7" s="62"/>
      <c r="J7" s="62"/>
      <c r="K7" s="62"/>
      <c r="L7" s="62"/>
      <c r="M7" s="62"/>
      <c r="N7" s="62"/>
      <c r="O7" s="63"/>
    </row>
    <row r="8" spans="1:15" ht="13.5" thickBot="1">
      <c r="A8" s="13" t="str">
        <f>QUESTÕES!A5</f>
        <v>Ovo</v>
      </c>
      <c r="B8" s="13" t="str">
        <f>QUESTÕES!B5</f>
        <v>un.</v>
      </c>
      <c r="C8" s="43">
        <f>QUESTÕES!C5</f>
        <v>0.5</v>
      </c>
      <c r="D8" s="56"/>
      <c r="E8" s="61">
        <f>QUESTÕES!C16*'Custo de materiais'!C8</f>
        <v>0.5</v>
      </c>
      <c r="F8" s="61">
        <f>QUESTÕES!D16*'Custo de materiais'!C8</f>
        <v>1.5</v>
      </c>
      <c r="G8" s="61">
        <f>QUESTÕES!E16*'Custo de materiais'!C8</f>
        <v>1</v>
      </c>
      <c r="H8" s="62"/>
      <c r="I8" s="62"/>
      <c r="J8" s="62"/>
      <c r="K8" s="62"/>
      <c r="L8" s="62"/>
      <c r="M8" s="62"/>
      <c r="N8" s="62"/>
      <c r="O8" s="63"/>
    </row>
    <row r="9" spans="1:15" ht="13.5" thickBot="1">
      <c r="A9" s="13" t="str">
        <f>QUESTÕES!A6</f>
        <v>Leite</v>
      </c>
      <c r="B9" s="13" t="str">
        <f>QUESTÕES!B6</f>
        <v>L</v>
      </c>
      <c r="C9" s="43">
        <f>QUESTÕES!C6</f>
        <v>1</v>
      </c>
      <c r="D9" s="56"/>
      <c r="E9" s="61">
        <f>QUESTÕES!C17*'Custo de materiais'!C9</f>
        <v>0.4</v>
      </c>
      <c r="F9" s="61">
        <f>QUESTÕES!D17*'Custo de materiais'!C9</f>
        <v>0.4</v>
      </c>
      <c r="G9" s="61">
        <f>QUESTÕES!E17*'Custo de materiais'!C9</f>
        <v>0.4</v>
      </c>
      <c r="H9" s="62"/>
      <c r="I9" s="62"/>
      <c r="J9" s="62"/>
      <c r="K9" s="62"/>
      <c r="L9" s="62"/>
      <c r="M9" s="62"/>
      <c r="N9" s="62"/>
      <c r="O9" s="63"/>
    </row>
    <row r="10" spans="1:15" ht="13.5" thickBot="1">
      <c r="A10" s="13" t="str">
        <f>QUESTÕES!A7</f>
        <v>Queijo muzzarela</v>
      </c>
      <c r="B10" s="13" t="str">
        <f>QUESTÕES!B7</f>
        <v>kg</v>
      </c>
      <c r="C10" s="43">
        <f>QUESTÕES!C7</f>
        <v>8</v>
      </c>
      <c r="D10" s="56"/>
      <c r="E10" s="61">
        <f>QUESTÕES!C18*'Custo de materiais'!C10</f>
        <v>4.8</v>
      </c>
      <c r="F10" s="61">
        <f>QUESTÕES!D18*'Custo de materiais'!C10</f>
        <v>1.6</v>
      </c>
      <c r="G10" s="61">
        <f>QUESTÕES!E18*'Custo de materiais'!C10</f>
        <v>2.8</v>
      </c>
      <c r="H10" s="62"/>
      <c r="I10" s="62"/>
      <c r="J10" s="62"/>
      <c r="K10" s="62"/>
      <c r="L10" s="62"/>
      <c r="M10" s="62"/>
      <c r="N10" s="62"/>
      <c r="O10" s="63"/>
    </row>
    <row r="11" spans="1:15" ht="13.5" thickBot="1">
      <c r="A11" s="13" t="str">
        <f>QUESTÕES!A8</f>
        <v>Molho de tomate</v>
      </c>
      <c r="B11" s="13" t="str">
        <f>QUESTÕES!B8</f>
        <v>kg</v>
      </c>
      <c r="C11" s="43">
        <f>QUESTÕES!C8</f>
        <v>5</v>
      </c>
      <c r="D11" s="56"/>
      <c r="E11" s="61">
        <f>QUESTÕES!C19*'Custo de materiais'!C11</f>
        <v>0.5</v>
      </c>
      <c r="F11" s="61">
        <f>QUESTÕES!D19*'Custo de materiais'!C11</f>
        <v>1</v>
      </c>
      <c r="G11" s="61">
        <f>QUESTÕES!E19*'Custo de materiais'!C11</f>
        <v>1</v>
      </c>
      <c r="H11" s="62"/>
      <c r="I11" s="62"/>
      <c r="J11" s="62"/>
      <c r="K11" s="62"/>
      <c r="L11" s="62"/>
      <c r="M11" s="62"/>
      <c r="N11" s="62"/>
      <c r="O11" s="63"/>
    </row>
    <row r="12" spans="1:15" ht="12.75">
      <c r="A12" s="13" t="str">
        <f>QUESTÕES!A9</f>
        <v>Presunto</v>
      </c>
      <c r="B12" s="13" t="str">
        <f>QUESTÕES!B9</f>
        <v>kg</v>
      </c>
      <c r="C12" s="43">
        <f>QUESTÕES!C9</f>
        <v>15</v>
      </c>
      <c r="D12" s="56"/>
      <c r="E12" s="61">
        <f>QUESTÕES!C20*'Custo de materiais'!C12</f>
        <v>0</v>
      </c>
      <c r="F12" s="61">
        <f>QUESTÕES!D20*'Custo de materiais'!C12</f>
        <v>3.75</v>
      </c>
      <c r="G12" s="61">
        <f>QUESTÕES!E20*'Custo de materiais'!C12</f>
        <v>3</v>
      </c>
      <c r="H12" s="62"/>
      <c r="I12" s="62"/>
      <c r="J12" s="62"/>
      <c r="K12" s="62"/>
      <c r="L12" s="62"/>
      <c r="M12" s="62"/>
      <c r="N12" s="62"/>
      <c r="O12" s="63"/>
    </row>
    <row r="13" spans="1:15" ht="12.75">
      <c r="A13" s="13"/>
      <c r="B13" s="14"/>
      <c r="C13" s="55"/>
      <c r="D13" s="56"/>
      <c r="E13" s="61"/>
      <c r="F13" s="62"/>
      <c r="G13" s="62"/>
      <c r="H13" s="62"/>
      <c r="I13" s="62"/>
      <c r="J13" s="62"/>
      <c r="K13" s="62"/>
      <c r="L13" s="62"/>
      <c r="M13" s="62"/>
      <c r="N13" s="62"/>
      <c r="O13" s="63"/>
    </row>
    <row r="14" spans="1:15" ht="12.75">
      <c r="A14" s="13"/>
      <c r="B14" s="14"/>
      <c r="C14" s="55"/>
      <c r="D14" s="56"/>
      <c r="E14" s="61"/>
      <c r="F14" s="62"/>
      <c r="G14" s="62"/>
      <c r="H14" s="62"/>
      <c r="I14" s="62"/>
      <c r="J14" s="62"/>
      <c r="K14" s="62"/>
      <c r="L14" s="62"/>
      <c r="M14" s="62"/>
      <c r="N14" s="62"/>
      <c r="O14" s="63"/>
    </row>
    <row r="15" spans="1:15" ht="12.75">
      <c r="A15" s="13"/>
      <c r="B15" s="14"/>
      <c r="C15" s="55"/>
      <c r="D15" s="56"/>
      <c r="E15" s="61"/>
      <c r="F15" s="62"/>
      <c r="G15" s="62"/>
      <c r="H15" s="62"/>
      <c r="I15" s="62"/>
      <c r="J15" s="62"/>
      <c r="K15" s="62"/>
      <c r="L15" s="62"/>
      <c r="M15" s="62"/>
      <c r="N15" s="62"/>
      <c r="O15" s="63"/>
    </row>
    <row r="16" spans="1:15" ht="12.75">
      <c r="A16" s="13"/>
      <c r="B16" s="14"/>
      <c r="C16" s="55"/>
      <c r="D16" s="56"/>
      <c r="E16" s="61"/>
      <c r="F16" s="62"/>
      <c r="G16" s="62"/>
      <c r="H16" s="62"/>
      <c r="I16" s="62"/>
      <c r="J16" s="62"/>
      <c r="K16" s="62"/>
      <c r="L16" s="62"/>
      <c r="M16" s="62"/>
      <c r="N16" s="62"/>
      <c r="O16" s="63"/>
    </row>
    <row r="17" spans="1:15" ht="12.75">
      <c r="A17" s="13"/>
      <c r="B17" s="14"/>
      <c r="C17" s="55"/>
      <c r="D17" s="56"/>
      <c r="E17" s="61"/>
      <c r="F17" s="62"/>
      <c r="G17" s="62"/>
      <c r="H17" s="62"/>
      <c r="I17" s="62"/>
      <c r="J17" s="62"/>
      <c r="K17" s="62"/>
      <c r="L17" s="62"/>
      <c r="M17" s="62"/>
      <c r="N17" s="62"/>
      <c r="O17" s="63"/>
    </row>
    <row r="18" spans="1:15" ht="12.75">
      <c r="A18" s="13"/>
      <c r="B18" s="14"/>
      <c r="C18" s="55"/>
      <c r="D18" s="56"/>
      <c r="E18" s="61"/>
      <c r="F18" s="62"/>
      <c r="G18" s="62"/>
      <c r="H18" s="62"/>
      <c r="I18" s="62"/>
      <c r="J18" s="62"/>
      <c r="K18" s="62"/>
      <c r="L18" s="62"/>
      <c r="M18" s="62"/>
      <c r="N18" s="62"/>
      <c r="O18" s="63"/>
    </row>
    <row r="19" spans="1:15" ht="12.75">
      <c r="A19" s="13"/>
      <c r="B19" s="14"/>
      <c r="C19" s="55"/>
      <c r="D19" s="56"/>
      <c r="E19" s="61"/>
      <c r="F19" s="62"/>
      <c r="G19" s="62"/>
      <c r="H19" s="62"/>
      <c r="I19" s="62"/>
      <c r="J19" s="62"/>
      <c r="K19" s="62"/>
      <c r="L19" s="62"/>
      <c r="M19" s="62"/>
      <c r="N19" s="62"/>
      <c r="O19" s="63"/>
    </row>
    <row r="20" spans="1:15" ht="12.75">
      <c r="A20" s="13"/>
      <c r="B20" s="14"/>
      <c r="C20" s="55"/>
      <c r="D20" s="56"/>
      <c r="E20" s="61"/>
      <c r="F20" s="62"/>
      <c r="G20" s="62"/>
      <c r="H20" s="62"/>
      <c r="I20" s="62"/>
      <c r="J20" s="62"/>
      <c r="K20" s="62"/>
      <c r="L20" s="62"/>
      <c r="M20" s="62"/>
      <c r="N20" s="62"/>
      <c r="O20" s="63"/>
    </row>
    <row r="21" spans="1:15" ht="12.75">
      <c r="A21" s="13"/>
      <c r="B21" s="14"/>
      <c r="C21" s="55"/>
      <c r="D21" s="56"/>
      <c r="E21" s="61"/>
      <c r="F21" s="62"/>
      <c r="G21" s="62"/>
      <c r="H21" s="62"/>
      <c r="I21" s="62"/>
      <c r="J21" s="62"/>
      <c r="K21" s="62"/>
      <c r="L21" s="62"/>
      <c r="M21" s="62"/>
      <c r="N21" s="62"/>
      <c r="O21" s="63"/>
    </row>
    <row r="22" spans="1:15" ht="12.75">
      <c r="A22" s="13"/>
      <c r="B22" s="14"/>
      <c r="C22" s="55"/>
      <c r="D22" s="56"/>
      <c r="E22" s="61"/>
      <c r="F22" s="62"/>
      <c r="G22" s="62"/>
      <c r="H22" s="62"/>
      <c r="I22" s="62"/>
      <c r="J22" s="62"/>
      <c r="K22" s="62"/>
      <c r="L22" s="62"/>
      <c r="M22" s="62"/>
      <c r="N22" s="62"/>
      <c r="O22" s="63"/>
    </row>
    <row r="23" spans="1:15" ht="12.75">
      <c r="A23" s="13"/>
      <c r="B23" s="14"/>
      <c r="C23" s="55"/>
      <c r="D23" s="56"/>
      <c r="E23" s="61"/>
      <c r="F23" s="62"/>
      <c r="G23" s="62"/>
      <c r="H23" s="62"/>
      <c r="I23" s="62"/>
      <c r="J23" s="62"/>
      <c r="K23" s="62"/>
      <c r="L23" s="62"/>
      <c r="M23" s="62"/>
      <c r="N23" s="62"/>
      <c r="O23" s="63"/>
    </row>
    <row r="24" spans="1:15" ht="12.75">
      <c r="A24" s="13"/>
      <c r="B24" s="14"/>
      <c r="C24" s="55"/>
      <c r="D24" s="56"/>
      <c r="E24" s="61"/>
      <c r="F24" s="62"/>
      <c r="G24" s="62"/>
      <c r="H24" s="62"/>
      <c r="I24" s="62"/>
      <c r="J24" s="62"/>
      <c r="K24" s="62"/>
      <c r="L24" s="62"/>
      <c r="M24" s="62"/>
      <c r="N24" s="62"/>
      <c r="O24" s="63"/>
    </row>
    <row r="25" spans="1:15" ht="12.75">
      <c r="A25" s="13"/>
      <c r="B25" s="14"/>
      <c r="C25" s="55"/>
      <c r="D25" s="56"/>
      <c r="E25" s="61"/>
      <c r="F25" s="62"/>
      <c r="G25" s="62"/>
      <c r="H25" s="62"/>
      <c r="I25" s="62"/>
      <c r="J25" s="62"/>
      <c r="K25" s="62"/>
      <c r="L25" s="62"/>
      <c r="M25" s="62"/>
      <c r="N25" s="62"/>
      <c r="O25" s="63"/>
    </row>
    <row r="26" spans="1:15" ht="12.75">
      <c r="A26" s="13"/>
      <c r="B26" s="14"/>
      <c r="C26" s="55"/>
      <c r="D26" s="56"/>
      <c r="E26" s="61"/>
      <c r="F26" s="62"/>
      <c r="G26" s="62"/>
      <c r="H26" s="62"/>
      <c r="I26" s="62"/>
      <c r="J26" s="62"/>
      <c r="K26" s="62"/>
      <c r="L26" s="62"/>
      <c r="M26" s="62"/>
      <c r="N26" s="62"/>
      <c r="O26" s="63"/>
    </row>
    <row r="27" spans="1:15" ht="12.75">
      <c r="A27" s="13"/>
      <c r="B27" s="14"/>
      <c r="C27" s="55"/>
      <c r="D27" s="56"/>
      <c r="E27" s="61"/>
      <c r="F27" s="62"/>
      <c r="G27" s="62"/>
      <c r="H27" s="62"/>
      <c r="I27" s="62"/>
      <c r="J27" s="62"/>
      <c r="K27" s="62"/>
      <c r="L27" s="62"/>
      <c r="M27" s="62"/>
      <c r="N27" s="62"/>
      <c r="O27" s="63"/>
    </row>
    <row r="28" spans="1:15" ht="12.75">
      <c r="A28" s="13"/>
      <c r="B28" s="14"/>
      <c r="C28" s="55"/>
      <c r="D28" s="56"/>
      <c r="E28" s="61"/>
      <c r="F28" s="62"/>
      <c r="G28" s="62"/>
      <c r="H28" s="62"/>
      <c r="I28" s="62"/>
      <c r="J28" s="62"/>
      <c r="K28" s="62"/>
      <c r="L28" s="62"/>
      <c r="M28" s="62"/>
      <c r="N28" s="62"/>
      <c r="O28" s="63"/>
    </row>
    <row r="29" spans="1:15" ht="12.75">
      <c r="A29" s="13"/>
      <c r="B29" s="14"/>
      <c r="C29" s="55"/>
      <c r="D29" s="56"/>
      <c r="E29" s="61"/>
      <c r="F29" s="62"/>
      <c r="G29" s="62"/>
      <c r="H29" s="62"/>
      <c r="I29" s="62"/>
      <c r="J29" s="62"/>
      <c r="K29" s="62"/>
      <c r="L29" s="62"/>
      <c r="M29" s="62"/>
      <c r="N29" s="62"/>
      <c r="O29" s="63"/>
    </row>
    <row r="30" spans="1:15" ht="12.75">
      <c r="A30" s="13"/>
      <c r="B30" s="14"/>
      <c r="C30" s="55"/>
      <c r="D30" s="56"/>
      <c r="E30" s="61"/>
      <c r="F30" s="62"/>
      <c r="G30" s="62"/>
      <c r="H30" s="62"/>
      <c r="I30" s="62"/>
      <c r="J30" s="62"/>
      <c r="K30" s="62"/>
      <c r="L30" s="62"/>
      <c r="M30" s="62"/>
      <c r="N30" s="62"/>
      <c r="O30" s="63"/>
    </row>
    <row r="31" spans="1:15" ht="12.75">
      <c r="A31" s="13"/>
      <c r="B31" s="14"/>
      <c r="C31" s="55"/>
      <c r="D31" s="56"/>
      <c r="E31" s="61"/>
      <c r="F31" s="62"/>
      <c r="G31" s="62"/>
      <c r="H31" s="62"/>
      <c r="I31" s="62"/>
      <c r="J31" s="62"/>
      <c r="K31" s="62"/>
      <c r="L31" s="62"/>
      <c r="M31" s="62"/>
      <c r="N31" s="62"/>
      <c r="O31" s="63"/>
    </row>
    <row r="32" spans="1:15" ht="12.75">
      <c r="A32" s="13"/>
      <c r="B32" s="14"/>
      <c r="C32" s="55"/>
      <c r="D32" s="56"/>
      <c r="E32" s="61"/>
      <c r="F32" s="62"/>
      <c r="G32" s="62"/>
      <c r="H32" s="62"/>
      <c r="I32" s="62"/>
      <c r="J32" s="62"/>
      <c r="K32" s="62"/>
      <c r="L32" s="62"/>
      <c r="M32" s="62"/>
      <c r="N32" s="62"/>
      <c r="O32" s="63"/>
    </row>
    <row r="33" spans="1:15" ht="12.75">
      <c r="A33" s="13"/>
      <c r="B33" s="14"/>
      <c r="C33" s="55"/>
      <c r="D33" s="56"/>
      <c r="E33" s="61"/>
      <c r="F33" s="62"/>
      <c r="G33" s="62"/>
      <c r="H33" s="62"/>
      <c r="I33" s="62"/>
      <c r="J33" s="62"/>
      <c r="K33" s="62"/>
      <c r="L33" s="62"/>
      <c r="M33" s="62"/>
      <c r="N33" s="62"/>
      <c r="O33" s="63"/>
    </row>
    <row r="34" spans="1:15" ht="12.75">
      <c r="A34" s="13"/>
      <c r="B34" s="14"/>
      <c r="C34" s="55"/>
      <c r="D34" s="56"/>
      <c r="E34" s="61"/>
      <c r="F34" s="62"/>
      <c r="G34" s="62"/>
      <c r="H34" s="62"/>
      <c r="I34" s="62"/>
      <c r="J34" s="62"/>
      <c r="K34" s="62"/>
      <c r="L34" s="62"/>
      <c r="M34" s="62"/>
      <c r="N34" s="62"/>
      <c r="O34" s="63"/>
    </row>
    <row r="35" spans="1:15" ht="12.75">
      <c r="A35" s="13"/>
      <c r="B35" s="14"/>
      <c r="C35" s="55"/>
      <c r="D35" s="56"/>
      <c r="E35" s="61"/>
      <c r="F35" s="62"/>
      <c r="G35" s="62"/>
      <c r="H35" s="62"/>
      <c r="I35" s="62"/>
      <c r="J35" s="62"/>
      <c r="K35" s="62"/>
      <c r="L35" s="62"/>
      <c r="M35" s="62"/>
      <c r="N35" s="62"/>
      <c r="O35" s="63"/>
    </row>
    <row r="36" spans="1:15" ht="12.75">
      <c r="A36" s="13"/>
      <c r="B36" s="14"/>
      <c r="C36" s="55"/>
      <c r="D36" s="56"/>
      <c r="E36" s="61"/>
      <c r="F36" s="62"/>
      <c r="G36" s="62"/>
      <c r="H36" s="62"/>
      <c r="I36" s="62"/>
      <c r="J36" s="62"/>
      <c r="K36" s="62"/>
      <c r="L36" s="62"/>
      <c r="M36" s="62"/>
      <c r="N36" s="62"/>
      <c r="O36" s="63"/>
    </row>
    <row r="37" spans="1:15" ht="12.75">
      <c r="A37" s="13"/>
      <c r="B37" s="14"/>
      <c r="C37" s="55"/>
      <c r="D37" s="56"/>
      <c r="E37" s="61"/>
      <c r="F37" s="62"/>
      <c r="G37" s="62"/>
      <c r="H37" s="62"/>
      <c r="I37" s="62"/>
      <c r="J37" s="62"/>
      <c r="K37" s="62"/>
      <c r="L37" s="62"/>
      <c r="M37" s="62"/>
      <c r="N37" s="62"/>
      <c r="O37" s="63"/>
    </row>
    <row r="38" spans="1:15" ht="12.75">
      <c r="A38" s="13"/>
      <c r="B38" s="14"/>
      <c r="C38" s="55"/>
      <c r="D38" s="56"/>
      <c r="E38" s="61"/>
      <c r="F38" s="62"/>
      <c r="G38" s="62"/>
      <c r="H38" s="62"/>
      <c r="I38" s="62"/>
      <c r="J38" s="62"/>
      <c r="K38" s="62"/>
      <c r="L38" s="62"/>
      <c r="M38" s="62"/>
      <c r="N38" s="62"/>
      <c r="O38" s="63"/>
    </row>
    <row r="39" spans="1:15" ht="12.75">
      <c r="A39" s="13"/>
      <c r="B39" s="14"/>
      <c r="C39" s="55"/>
      <c r="D39" s="56"/>
      <c r="E39" s="61"/>
      <c r="F39" s="62"/>
      <c r="G39" s="62"/>
      <c r="H39" s="62"/>
      <c r="I39" s="62"/>
      <c r="J39" s="62"/>
      <c r="K39" s="62"/>
      <c r="L39" s="62"/>
      <c r="M39" s="62"/>
      <c r="N39" s="62"/>
      <c r="O39" s="63"/>
    </row>
    <row r="40" spans="1:15" ht="12.75">
      <c r="A40" s="13"/>
      <c r="B40" s="14"/>
      <c r="C40" s="55"/>
      <c r="D40" s="56"/>
      <c r="E40" s="61"/>
      <c r="F40" s="62"/>
      <c r="G40" s="62"/>
      <c r="H40" s="62"/>
      <c r="I40" s="62"/>
      <c r="J40" s="62"/>
      <c r="K40" s="62"/>
      <c r="L40" s="62"/>
      <c r="M40" s="62"/>
      <c r="N40" s="62"/>
      <c r="O40" s="63"/>
    </row>
    <row r="41" spans="1:15" ht="12.75">
      <c r="A41" s="13"/>
      <c r="B41" s="14"/>
      <c r="C41" s="55"/>
      <c r="D41" s="56"/>
      <c r="E41" s="61"/>
      <c r="F41" s="62"/>
      <c r="G41" s="62"/>
      <c r="H41" s="62"/>
      <c r="I41" s="62"/>
      <c r="J41" s="62"/>
      <c r="K41" s="62"/>
      <c r="L41" s="62"/>
      <c r="M41" s="62"/>
      <c r="N41" s="62"/>
      <c r="O41" s="63"/>
    </row>
    <row r="42" spans="1:15" ht="12.75">
      <c r="A42" s="13"/>
      <c r="B42" s="14"/>
      <c r="C42" s="55"/>
      <c r="D42" s="56"/>
      <c r="E42" s="61"/>
      <c r="F42" s="62"/>
      <c r="G42" s="62"/>
      <c r="H42" s="62"/>
      <c r="I42" s="62"/>
      <c r="J42" s="62"/>
      <c r="K42" s="62"/>
      <c r="L42" s="62"/>
      <c r="M42" s="62"/>
      <c r="N42" s="62"/>
      <c r="O42" s="63"/>
    </row>
    <row r="43" spans="1:15" ht="12.75">
      <c r="A43" s="13"/>
      <c r="B43" s="14"/>
      <c r="C43" s="55"/>
      <c r="D43" s="56"/>
      <c r="E43" s="61"/>
      <c r="F43" s="62"/>
      <c r="G43" s="62"/>
      <c r="H43" s="62"/>
      <c r="I43" s="62"/>
      <c r="J43" s="62"/>
      <c r="K43" s="62"/>
      <c r="L43" s="62"/>
      <c r="M43" s="62"/>
      <c r="N43" s="62"/>
      <c r="O43" s="63"/>
    </row>
    <row r="44" spans="1:15" ht="12.75">
      <c r="A44" s="13"/>
      <c r="B44" s="14"/>
      <c r="C44" s="55"/>
      <c r="D44" s="56"/>
      <c r="E44" s="61"/>
      <c r="F44" s="62"/>
      <c r="G44" s="62"/>
      <c r="H44" s="62"/>
      <c r="I44" s="62"/>
      <c r="J44" s="62"/>
      <c r="K44" s="62"/>
      <c r="L44" s="62"/>
      <c r="M44" s="62"/>
      <c r="N44" s="62"/>
      <c r="O44" s="63"/>
    </row>
    <row r="45" spans="1:15" ht="12.75">
      <c r="A45" s="13"/>
      <c r="B45" s="14"/>
      <c r="C45" s="55"/>
      <c r="D45" s="56"/>
      <c r="E45" s="61"/>
      <c r="F45" s="62"/>
      <c r="G45" s="62"/>
      <c r="H45" s="62"/>
      <c r="I45" s="62"/>
      <c r="J45" s="62"/>
      <c r="K45" s="62"/>
      <c r="L45" s="62"/>
      <c r="M45" s="62"/>
      <c r="N45" s="62"/>
      <c r="O45" s="63"/>
    </row>
    <row r="46" spans="1:15" ht="13.5" thickBot="1">
      <c r="A46" s="15"/>
      <c r="B46" s="16"/>
      <c r="C46" s="57"/>
      <c r="D46" s="58"/>
      <c r="E46" s="64"/>
      <c r="F46" s="65"/>
      <c r="G46" s="65"/>
      <c r="H46" s="65"/>
      <c r="I46" s="65"/>
      <c r="J46" s="65"/>
      <c r="K46" s="65"/>
      <c r="L46" s="65"/>
      <c r="M46" s="65"/>
      <c r="N46" s="65"/>
      <c r="O46" s="66"/>
    </row>
    <row r="59" spans="5:7" ht="12.75">
      <c r="E59" s="9"/>
      <c r="F59" s="9"/>
      <c r="G59" s="9"/>
    </row>
    <row r="62" spans="5:7" ht="12.75">
      <c r="E62" s="10"/>
      <c r="F62" s="10"/>
      <c r="G62" s="10"/>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150" zoomScaleNormal="150" zoomScalePageLayoutView="0" workbookViewId="0" topLeftCell="A1">
      <pane xSplit="1" ySplit="2" topLeftCell="C3" activePane="bottomRight" state="frozen"/>
      <selection pane="topLeft" activeCell="A1" sqref="A1"/>
      <selection pane="topRight" activeCell="B1" sqref="B1"/>
      <selection pane="bottomLeft" activeCell="A3" sqref="A3"/>
      <selection pane="bottomRight" activeCell="J5" sqref="J5"/>
    </sheetView>
  </sheetViews>
  <sheetFormatPr defaultColWidth="9.140625" defaultRowHeight="12.75"/>
  <cols>
    <col min="1" max="1" width="17.421875" style="5" customWidth="1"/>
    <col min="2" max="2" width="8.28125" style="5" bestFit="1" customWidth="1"/>
    <col min="3" max="3" width="11.140625" style="5" customWidth="1"/>
    <col min="4" max="4" width="12.421875" style="5" bestFit="1" customWidth="1"/>
    <col min="5" max="5" width="11.140625" style="5" bestFit="1" customWidth="1"/>
    <col min="6" max="6" width="12.140625" style="5" customWidth="1"/>
    <col min="7" max="7" width="14.00390625" style="5" bestFit="1" customWidth="1"/>
    <col min="8" max="8" width="14.00390625" style="5" customWidth="1"/>
    <col min="9" max="9" width="16.140625" style="5" bestFit="1" customWidth="1"/>
    <col min="10" max="10" width="16.140625" style="5" customWidth="1"/>
    <col min="11" max="11" width="13.7109375" style="5" bestFit="1" customWidth="1"/>
    <col min="12" max="12" width="13.421875" style="5" bestFit="1" customWidth="1"/>
    <col min="13" max="16384" width="9.140625" style="5" customWidth="1"/>
  </cols>
  <sheetData>
    <row r="1" ht="13.5" thickBot="1"/>
    <row r="2" spans="1:12" ht="13.5" thickBot="1">
      <c r="A2" s="69" t="s">
        <v>25</v>
      </c>
      <c r="B2" s="71" t="s">
        <v>13</v>
      </c>
      <c r="C2" s="71" t="s">
        <v>21</v>
      </c>
      <c r="D2" s="24" t="s">
        <v>17</v>
      </c>
      <c r="E2" s="24" t="s">
        <v>26</v>
      </c>
      <c r="F2" s="24" t="s">
        <v>27</v>
      </c>
      <c r="G2" s="24" t="s">
        <v>58</v>
      </c>
      <c r="H2" s="24" t="s">
        <v>59</v>
      </c>
      <c r="I2" s="24" t="s">
        <v>16</v>
      </c>
      <c r="J2" s="24" t="s">
        <v>29</v>
      </c>
      <c r="K2" s="24" t="s">
        <v>28</v>
      </c>
      <c r="L2" s="25" t="s">
        <v>30</v>
      </c>
    </row>
    <row r="3" spans="1:12" ht="12.75">
      <c r="A3" s="13" t="str">
        <f>QUESTÕES!F4</f>
        <v>Pizza muzzarela</v>
      </c>
      <c r="B3" s="109">
        <f>QUESTÕES!H4</f>
        <v>10</v>
      </c>
      <c r="C3" s="109">
        <f>QUESTÕES!J4</f>
        <v>4000</v>
      </c>
      <c r="D3" s="72">
        <f>C3*B3</f>
        <v>40000</v>
      </c>
      <c r="E3" s="5">
        <v>0.18</v>
      </c>
      <c r="F3" s="111">
        <f>D3*0.18</f>
        <v>7200</v>
      </c>
      <c r="G3" s="5">
        <f>H3*C3</f>
        <v>26799.999999999996</v>
      </c>
      <c r="H3" s="68">
        <f>'Custo de materiais'!E4</f>
        <v>6.699999999999999</v>
      </c>
      <c r="I3" s="112">
        <f>B3*(0.82)-H3</f>
        <v>1.5</v>
      </c>
      <c r="J3" s="73">
        <f>I3/B3</f>
        <v>0.15</v>
      </c>
      <c r="K3" s="59">
        <f>I3*C3</f>
        <v>6000</v>
      </c>
      <c r="L3" s="95">
        <f>K3/$K$14</f>
        <v>0.34983382893125764</v>
      </c>
    </row>
    <row r="4" spans="1:12" ht="12.75">
      <c r="A4" s="13" t="str">
        <f>QUESTÕES!F5</f>
        <v>Pizza presunto</v>
      </c>
      <c r="B4" s="109">
        <f>QUESTÕES!H5</f>
        <v>17</v>
      </c>
      <c r="C4" s="109">
        <f>QUESTÕES!J5</f>
        <v>900</v>
      </c>
      <c r="D4" s="72">
        <f>C4*B4</f>
        <v>15300</v>
      </c>
      <c r="E4" s="5">
        <v>0.18</v>
      </c>
      <c r="F4" s="111">
        <f>D4*0.18</f>
        <v>2754</v>
      </c>
      <c r="G4" s="5">
        <f>H4*C4</f>
        <v>7875</v>
      </c>
      <c r="H4" s="68">
        <f>'Custo de materiais'!F4</f>
        <v>8.75</v>
      </c>
      <c r="I4" s="59">
        <f>B4*(0.82)-H4</f>
        <v>5.1899999999999995</v>
      </c>
      <c r="J4" s="73">
        <f>I4/B4</f>
        <v>0.30529411764705877</v>
      </c>
      <c r="K4" s="59">
        <f>I4*C4</f>
        <v>4671</v>
      </c>
      <c r="L4" s="95">
        <f>K4/$K$14</f>
        <v>0.2723456358229841</v>
      </c>
    </row>
    <row r="5" spans="1:12" ht="12.75">
      <c r="A5" s="13" t="str">
        <f>QUESTÕES!F6</f>
        <v>Pizza marguerita</v>
      </c>
      <c r="B5" s="109">
        <f>QUESTÕES!H6</f>
        <v>16</v>
      </c>
      <c r="C5" s="109">
        <f>QUESTÕES!J6</f>
        <v>1500</v>
      </c>
      <c r="D5" s="72">
        <f>C5*B5</f>
        <v>24000</v>
      </c>
      <c r="E5" s="5">
        <v>0.18</v>
      </c>
      <c r="F5" s="111">
        <f>D5*0.18</f>
        <v>4320</v>
      </c>
      <c r="G5" s="5">
        <f>H5*C5</f>
        <v>13200.000000000002</v>
      </c>
      <c r="H5" s="68">
        <f>'Custo de materiais'!G4</f>
        <v>8.8</v>
      </c>
      <c r="I5" s="59">
        <f>B5*(0.82)-H5</f>
        <v>4.3199999999999985</v>
      </c>
      <c r="J5" s="73">
        <f>I5/B5</f>
        <v>0.2699999999999999</v>
      </c>
      <c r="K5" s="59">
        <f>I5*C5</f>
        <v>6479.999999999998</v>
      </c>
      <c r="L5" s="95">
        <f>K5/$K$14</f>
        <v>0.37782053524575815</v>
      </c>
    </row>
    <row r="6" spans="1:12" ht="12.75">
      <c r="A6" s="13"/>
      <c r="B6" s="70"/>
      <c r="C6" s="14"/>
      <c r="D6" s="72"/>
      <c r="E6" s="101"/>
      <c r="F6" s="102"/>
      <c r="G6" s="59"/>
      <c r="H6" s="59"/>
      <c r="I6" s="59"/>
      <c r="J6" s="73"/>
      <c r="K6" s="59"/>
      <c r="L6" s="95"/>
    </row>
    <row r="7" spans="1:12" ht="12.75">
      <c r="A7" s="13"/>
      <c r="B7" s="70"/>
      <c r="C7" s="14"/>
      <c r="D7" s="72"/>
      <c r="E7" s="101"/>
      <c r="F7" s="102"/>
      <c r="G7" s="59"/>
      <c r="H7" s="59"/>
      <c r="I7" s="59"/>
      <c r="J7" s="73"/>
      <c r="K7" s="59"/>
      <c r="L7" s="95"/>
    </row>
    <row r="8" spans="1:12" ht="12.75">
      <c r="A8" s="13"/>
      <c r="B8" s="70"/>
      <c r="C8" s="14"/>
      <c r="D8" s="72"/>
      <c r="E8" s="101"/>
      <c r="F8" s="102"/>
      <c r="G8" s="59"/>
      <c r="H8" s="59"/>
      <c r="I8" s="59"/>
      <c r="J8" s="73"/>
      <c r="K8" s="59"/>
      <c r="L8" s="95"/>
    </row>
    <row r="9" spans="1:12" ht="12.75">
      <c r="A9" s="13"/>
      <c r="B9" s="70"/>
      <c r="C9" s="14"/>
      <c r="D9" s="72"/>
      <c r="E9" s="101"/>
      <c r="F9" s="102"/>
      <c r="G9" s="59"/>
      <c r="H9" s="59"/>
      <c r="I9" s="59"/>
      <c r="J9" s="73"/>
      <c r="K9" s="59"/>
      <c r="L9" s="95"/>
    </row>
    <row r="10" spans="1:12" ht="12.75">
      <c r="A10" s="13"/>
      <c r="B10" s="70"/>
      <c r="C10" s="14"/>
      <c r="D10" s="72"/>
      <c r="E10" s="101"/>
      <c r="F10" s="102"/>
      <c r="G10" s="59"/>
      <c r="H10" s="59"/>
      <c r="I10" s="59"/>
      <c r="J10" s="73"/>
      <c r="K10" s="59"/>
      <c r="L10" s="95"/>
    </row>
    <row r="11" spans="1:12" ht="12.75">
      <c r="A11" s="13"/>
      <c r="B11" s="70"/>
      <c r="C11" s="14"/>
      <c r="D11" s="72"/>
      <c r="E11" s="101"/>
      <c r="F11" s="102"/>
      <c r="G11" s="59"/>
      <c r="H11" s="59"/>
      <c r="I11" s="59"/>
      <c r="J11" s="73"/>
      <c r="K11" s="59"/>
      <c r="L11" s="95"/>
    </row>
    <row r="12" spans="1:12" ht="12.75">
      <c r="A12" s="13"/>
      <c r="B12" s="70"/>
      <c r="C12" s="14"/>
      <c r="D12" s="72"/>
      <c r="E12" s="101"/>
      <c r="F12" s="102"/>
      <c r="G12" s="59"/>
      <c r="H12" s="59"/>
      <c r="I12" s="59"/>
      <c r="J12" s="73"/>
      <c r="K12" s="59"/>
      <c r="L12" s="95"/>
    </row>
    <row r="13" spans="1:12" ht="13.5" thickBot="1">
      <c r="A13" s="15"/>
      <c r="B13" s="70"/>
      <c r="C13" s="14"/>
      <c r="D13" s="72"/>
      <c r="E13" s="101"/>
      <c r="F13" s="102"/>
      <c r="G13" s="60"/>
      <c r="H13" s="60"/>
      <c r="I13" s="60"/>
      <c r="J13" s="74"/>
      <c r="K13" s="59"/>
      <c r="L13" s="96"/>
    </row>
    <row r="14" spans="3:12" ht="12.75">
      <c r="C14" s="68">
        <f>SUM(C3:C5)</f>
        <v>6400</v>
      </c>
      <c r="D14" s="68">
        <f>SUM(D3:D5)</f>
        <v>79300</v>
      </c>
      <c r="E14" s="68"/>
      <c r="F14" s="68">
        <f>SUM(F3:F5)</f>
        <v>14274</v>
      </c>
      <c r="G14" s="68">
        <f>SUM(G3:G5)</f>
        <v>47875</v>
      </c>
      <c r="K14" s="68">
        <f>SUM(K3:K5)</f>
        <v>17151</v>
      </c>
      <c r="L14" s="114">
        <f>SUM(L3:L5)</f>
        <v>1</v>
      </c>
    </row>
    <row r="15" spans="5:11" ht="12.75">
      <c r="E15" s="101"/>
      <c r="F15" s="102"/>
      <c r="K15" s="5">
        <f>QUESTÕES!H28/K14</f>
        <v>0.8745845723281441</v>
      </c>
    </row>
    <row r="16" spans="7:20" ht="12.75">
      <c r="G16" s="68"/>
      <c r="H16" s="68"/>
      <c r="I16" s="68"/>
      <c r="J16" s="68"/>
      <c r="K16" s="68"/>
      <c r="L16" s="68"/>
      <c r="M16" s="68"/>
      <c r="N16" s="68"/>
      <c r="O16" s="68"/>
      <c r="P16" s="68"/>
      <c r="Q16" s="68"/>
      <c r="R16" s="68"/>
      <c r="S16" s="68"/>
      <c r="T16" s="68"/>
    </row>
    <row r="18" ht="12.75">
      <c r="D18" s="5">
        <f>D14/C14</f>
        <v>12.390625</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1:EH55"/>
  <sheetViews>
    <sheetView tabSelected="1" zoomScale="150" zoomScaleNormal="150" zoomScalePageLayoutView="0" workbookViewId="0" topLeftCell="D6">
      <selection activeCell="H25" sqref="H25"/>
    </sheetView>
  </sheetViews>
  <sheetFormatPr defaultColWidth="9.140625" defaultRowHeight="12.75"/>
  <cols>
    <col min="1" max="1" width="9.00390625" style="5" customWidth="1"/>
    <col min="2" max="2" width="20.00390625" style="5" bestFit="1" customWidth="1"/>
    <col min="3" max="4" width="11.140625" style="5" bestFit="1" customWidth="1"/>
    <col min="5" max="5" width="14.00390625" style="5" bestFit="1" customWidth="1"/>
    <col min="6" max="6" width="12.28125" style="5" bestFit="1" customWidth="1"/>
    <col min="7" max="7" width="12.140625" style="5" bestFit="1" customWidth="1"/>
    <col min="8" max="8" width="10.140625" style="5" bestFit="1" customWidth="1"/>
    <col min="9" max="9" width="10.7109375" style="5" customWidth="1"/>
    <col min="10" max="10" width="11.8515625" style="5" customWidth="1"/>
    <col min="11" max="11" width="10.140625" style="5" bestFit="1" customWidth="1"/>
    <col min="12" max="17" width="9.8515625" style="5" bestFit="1" customWidth="1"/>
    <col min="18" max="19" width="10.140625" style="5" bestFit="1" customWidth="1"/>
    <col min="20" max="137" width="9.140625" style="5" customWidth="1"/>
    <col min="138" max="138" width="10.140625" style="5" bestFit="1" customWidth="1"/>
    <col min="139" max="16384" width="9.140625" style="5" customWidth="1"/>
  </cols>
  <sheetData>
    <row r="1" ht="13.5" thickBot="1">
      <c r="C1" s="120" t="s">
        <v>85</v>
      </c>
    </row>
    <row r="2" spans="2:4" ht="13.5" thickBot="1">
      <c r="B2" s="152" t="s">
        <v>34</v>
      </c>
      <c r="C2" s="153"/>
      <c r="D2" s="154"/>
    </row>
    <row r="3" spans="2:10" ht="18.75" thickBot="1">
      <c r="B3" s="79" t="s">
        <v>17</v>
      </c>
      <c r="C3" s="132">
        <f>Margem!D14</f>
        <v>79300</v>
      </c>
      <c r="D3" s="81">
        <f>C3/$C$3</f>
        <v>1</v>
      </c>
      <c r="E3" s="68">
        <f>C10/D6</f>
        <v>69354.55658562183</v>
      </c>
      <c r="G3"/>
      <c r="H3" s="117" t="s">
        <v>95</v>
      </c>
      <c r="I3"/>
      <c r="J3"/>
    </row>
    <row r="4" spans="2:10" ht="13.5" thickBot="1">
      <c r="B4" s="76" t="s">
        <v>32</v>
      </c>
      <c r="C4" s="68">
        <f>Margem!F14</f>
        <v>14274</v>
      </c>
      <c r="D4" s="81">
        <f>C4/$C$3</f>
        <v>0.18</v>
      </c>
      <c r="G4" s="1">
        <f>C3*12</f>
        <v>951600</v>
      </c>
      <c r="H4" s="118" t="s">
        <v>91</v>
      </c>
      <c r="I4"/>
      <c r="J4"/>
    </row>
    <row r="5" spans="2:10" ht="13.5" thickBot="1">
      <c r="B5" s="77" t="s">
        <v>33</v>
      </c>
      <c r="C5" s="67">
        <f>Margem!G14</f>
        <v>47875</v>
      </c>
      <c r="D5" s="81">
        <f>C5/$C$3</f>
        <v>0.6037200504413619</v>
      </c>
      <c r="E5" s="161">
        <f>D5+D4</f>
        <v>0.783720050441362</v>
      </c>
      <c r="F5" s="68">
        <f>G5/G4</f>
        <v>0.18</v>
      </c>
      <c r="G5" s="1">
        <f>C4*12</f>
        <v>171288</v>
      </c>
      <c r="H5" s="118" t="s">
        <v>90</v>
      </c>
      <c r="J5"/>
    </row>
    <row r="6" spans="2:10" ht="13.5" thickBot="1">
      <c r="B6" s="78" t="s">
        <v>14</v>
      </c>
      <c r="C6" s="84">
        <f>C3-C4-C5</f>
        <v>17151</v>
      </c>
      <c r="D6" s="81">
        <f>C6/$C$3</f>
        <v>0.21627994955863808</v>
      </c>
      <c r="G6" s="1">
        <f>G4-G5</f>
        <v>780312</v>
      </c>
      <c r="H6" s="118" t="s">
        <v>79</v>
      </c>
      <c r="I6"/>
      <c r="J6"/>
    </row>
    <row r="7" spans="7:10" ht="13.5" thickBot="1">
      <c r="G7" s="1">
        <f>D22</f>
        <v>766500</v>
      </c>
      <c r="H7" s="118" t="s">
        <v>119</v>
      </c>
      <c r="I7"/>
      <c r="J7"/>
    </row>
    <row r="8" spans="2:10" ht="13.5" thickBot="1">
      <c r="B8" s="152" t="s">
        <v>40</v>
      </c>
      <c r="C8" s="153"/>
      <c r="D8" s="154"/>
      <c r="G8"/>
      <c r="H8" s="118" t="s">
        <v>96</v>
      </c>
      <c r="I8"/>
      <c r="J8"/>
    </row>
    <row r="9" spans="2:10" ht="13.5" thickBot="1">
      <c r="B9" s="92" t="s">
        <v>14</v>
      </c>
      <c r="C9" s="86">
        <f>C6</f>
        <v>17151</v>
      </c>
      <c r="D9" s="81">
        <f>C9/$C$3</f>
        <v>0.21627994955863808</v>
      </c>
      <c r="G9" s="1">
        <f>G6-G7</f>
        <v>13812</v>
      </c>
      <c r="H9" s="118" t="s">
        <v>70</v>
      </c>
      <c r="I9"/>
      <c r="J9"/>
    </row>
    <row r="10" spans="2:10" ht="13.5" thickBot="1">
      <c r="B10" s="93" t="s">
        <v>31</v>
      </c>
      <c r="C10" s="75">
        <f>'[1]QUESTÕES'!H28</f>
        <v>15000</v>
      </c>
      <c r="D10" s="81">
        <f>C10/$C$3</f>
        <v>0.18915510718789408</v>
      </c>
      <c r="G10">
        <v>0</v>
      </c>
      <c r="H10" s="118" t="s">
        <v>71</v>
      </c>
      <c r="I10"/>
      <c r="J10"/>
    </row>
    <row r="11" spans="2:10" ht="13.5" thickBot="1">
      <c r="B11" s="94" t="s">
        <v>88</v>
      </c>
      <c r="C11" s="91">
        <f>C9-C10</f>
        <v>2151</v>
      </c>
      <c r="D11" s="81">
        <f>C11/$C$3</f>
        <v>0.02712484237074401</v>
      </c>
      <c r="E11" s="68">
        <f>C11*12</f>
        <v>25812</v>
      </c>
      <c r="G11">
        <v>0</v>
      </c>
      <c r="H11" s="118" t="s">
        <v>80</v>
      </c>
      <c r="I11"/>
      <c r="J11"/>
    </row>
    <row r="12" spans="7:10" ht="12.75">
      <c r="G12">
        <v>0</v>
      </c>
      <c r="H12" s="118" t="s">
        <v>72</v>
      </c>
      <c r="I12"/>
      <c r="J12"/>
    </row>
    <row r="13" spans="2:10" ht="12.75">
      <c r="B13" s="133" t="s">
        <v>97</v>
      </c>
      <c r="C13" s="113">
        <v>120000</v>
      </c>
      <c r="F13" s="5" t="s">
        <v>120</v>
      </c>
      <c r="G13">
        <v>0</v>
      </c>
      <c r="H13" s="118" t="s">
        <v>81</v>
      </c>
      <c r="I13"/>
      <c r="J13"/>
    </row>
    <row r="14" spans="2:14" ht="12.75">
      <c r="B14" s="5" t="s">
        <v>84</v>
      </c>
      <c r="C14" s="5">
        <v>10</v>
      </c>
      <c r="F14" s="5" t="s">
        <v>121</v>
      </c>
      <c r="G14" s="1">
        <f>G9-G10</f>
        <v>13812</v>
      </c>
      <c r="H14" s="119" t="s">
        <v>98</v>
      </c>
      <c r="I14"/>
      <c r="J14"/>
      <c r="N14" s="118"/>
    </row>
    <row r="15" spans="7:14" ht="12.75">
      <c r="G15" s="1">
        <f>D21</f>
        <v>12000</v>
      </c>
      <c r="H15" s="119" t="s">
        <v>99</v>
      </c>
      <c r="I15"/>
      <c r="J15"/>
      <c r="N15" s="118"/>
    </row>
    <row r="16" spans="7:12" ht="13.5" thickBot="1">
      <c r="G16" s="1">
        <f>G14+G15</f>
        <v>25812</v>
      </c>
      <c r="H16" s="119" t="s">
        <v>73</v>
      </c>
      <c r="I16"/>
      <c r="J16"/>
      <c r="L16" s="114"/>
    </row>
    <row r="17" spans="2:14" ht="12.75">
      <c r="B17" s="134" t="s">
        <v>75</v>
      </c>
      <c r="C17" s="135" t="s">
        <v>100</v>
      </c>
      <c r="D17" s="136" t="s">
        <v>101</v>
      </c>
      <c r="E17" s="5" t="s">
        <v>122</v>
      </c>
      <c r="G17"/>
      <c r="I17"/>
      <c r="J17"/>
      <c r="N17" s="118"/>
    </row>
    <row r="18" spans="2:10" ht="12.75">
      <c r="B18" s="137" t="s">
        <v>76</v>
      </c>
      <c r="C18" s="138">
        <f>C5</f>
        <v>47875</v>
      </c>
      <c r="D18" s="139"/>
      <c r="E18" t="s">
        <v>123</v>
      </c>
      <c r="F18"/>
      <c r="G18"/>
      <c r="H18" s="119"/>
      <c r="I18"/>
      <c r="J18"/>
    </row>
    <row r="19" spans="2:10" ht="12.75">
      <c r="B19" s="137" t="s">
        <v>77</v>
      </c>
      <c r="C19" s="138">
        <f>C10</f>
        <v>15000</v>
      </c>
      <c r="D19" s="139"/>
      <c r="E19" t="s">
        <v>124</v>
      </c>
      <c r="F19"/>
      <c r="G19" s="1">
        <f>D21</f>
        <v>12000</v>
      </c>
      <c r="H19" s="118" t="s">
        <v>83</v>
      </c>
      <c r="I19"/>
      <c r="J19"/>
    </row>
    <row r="20" spans="2:10" ht="12.75">
      <c r="B20" s="137"/>
      <c r="C20" s="138">
        <f>C18+C19</f>
        <v>62875</v>
      </c>
      <c r="D20" s="140">
        <f>C20*12</f>
        <v>754500</v>
      </c>
      <c r="E20" s="5" t="s">
        <v>125</v>
      </c>
      <c r="G20" s="1">
        <f>G16-G19</f>
        <v>13812</v>
      </c>
      <c r="H20" s="118" t="s">
        <v>102</v>
      </c>
      <c r="I20"/>
      <c r="J20"/>
    </row>
    <row r="21" spans="2:10" ht="12.75">
      <c r="B21" s="137" t="s">
        <v>78</v>
      </c>
      <c r="C21" s="128"/>
      <c r="D21" s="140">
        <f>C13/C14</f>
        <v>12000</v>
      </c>
      <c r="E21" s="5" t="s">
        <v>126</v>
      </c>
      <c r="G21" s="1">
        <f>G20*0.3</f>
        <v>4143.599999999999</v>
      </c>
      <c r="H21" s="118" t="s">
        <v>86</v>
      </c>
      <c r="I21"/>
      <c r="J21"/>
    </row>
    <row r="22" spans="2:12" ht="13.5" thickBot="1">
      <c r="B22" s="141" t="s">
        <v>75</v>
      </c>
      <c r="C22" s="142">
        <f>(C5+C10)</f>
        <v>62875</v>
      </c>
      <c r="D22" s="143">
        <f>D20+D21</f>
        <v>766500</v>
      </c>
      <c r="G22" s="1">
        <f>G16-G21</f>
        <v>21668.4</v>
      </c>
      <c r="H22" s="118" t="s">
        <v>127</v>
      </c>
      <c r="I22"/>
      <c r="J22"/>
      <c r="L22" s="144" t="s">
        <v>82</v>
      </c>
    </row>
    <row r="23" spans="7:10" ht="12.75">
      <c r="G23" s="68">
        <f>D21</f>
        <v>12000</v>
      </c>
      <c r="H23" s="5" t="s">
        <v>92</v>
      </c>
      <c r="I23"/>
      <c r="J23"/>
    </row>
    <row r="24" spans="6:8" ht="12.75">
      <c r="F24" s="68"/>
      <c r="G24" s="68">
        <f>G22-G23</f>
        <v>9668.400000000001</v>
      </c>
      <c r="H24" s="118" t="s">
        <v>103</v>
      </c>
    </row>
    <row r="25" spans="7:8" ht="12.75">
      <c r="G25" s="3">
        <f>G24/C13</f>
        <v>0.08057000000000002</v>
      </c>
      <c r="H25" s="118" t="s">
        <v>104</v>
      </c>
    </row>
    <row r="26" spans="2:6" ht="12.75">
      <c r="B26" s="121" t="s">
        <v>94</v>
      </c>
      <c r="C26" s="121"/>
      <c r="D26" s="121"/>
      <c r="E26" s="121"/>
      <c r="F26" s="121"/>
    </row>
    <row r="27" spans="2:11" ht="18">
      <c r="B27" s="121" t="s">
        <v>89</v>
      </c>
      <c r="C27" s="121"/>
      <c r="D27" s="121"/>
      <c r="E27" s="121"/>
      <c r="F27" s="121"/>
      <c r="G27" s="125" t="s">
        <v>93</v>
      </c>
      <c r="H27" s="125"/>
      <c r="I27" s="125"/>
      <c r="J27" s="125"/>
      <c r="K27" s="125"/>
    </row>
    <row r="28" spans="2:6" ht="12.75">
      <c r="B28" s="145" t="s">
        <v>105</v>
      </c>
      <c r="C28" s="121"/>
      <c r="D28" s="121"/>
      <c r="E28" s="121"/>
      <c r="F28" s="121"/>
    </row>
    <row r="29" spans="7:17" ht="12.75">
      <c r="G29" s="120">
        <v>0</v>
      </c>
      <c r="H29" s="120">
        <v>1</v>
      </c>
      <c r="I29" s="120">
        <v>2</v>
      </c>
      <c r="J29" s="120">
        <v>3</v>
      </c>
      <c r="K29" s="120">
        <v>4</v>
      </c>
      <c r="L29" s="120">
        <v>5</v>
      </c>
      <c r="M29" s="120">
        <v>6</v>
      </c>
      <c r="N29" s="120">
        <v>7</v>
      </c>
      <c r="O29" s="120">
        <v>8</v>
      </c>
      <c r="P29" s="120">
        <v>9</v>
      </c>
      <c r="Q29" s="120">
        <v>10</v>
      </c>
    </row>
    <row r="30" spans="2:122" ht="12.75">
      <c r="B30" s="145" t="s">
        <v>106</v>
      </c>
      <c r="C30" s="121"/>
      <c r="D30" s="121"/>
      <c r="G30" s="113">
        <f>-C13</f>
        <v>-120000</v>
      </c>
      <c r="H30" s="68">
        <f>G16</f>
        <v>25812</v>
      </c>
      <c r="I30" s="68">
        <f>H30</f>
        <v>25812</v>
      </c>
      <c r="J30" s="68">
        <f>I30</f>
        <v>25812</v>
      </c>
      <c r="K30" s="68">
        <f aca="true" t="shared" si="0" ref="K30:Q30">J30</f>
        <v>25812</v>
      </c>
      <c r="L30" s="68">
        <f t="shared" si="0"/>
        <v>25812</v>
      </c>
      <c r="M30" s="68">
        <f t="shared" si="0"/>
        <v>25812</v>
      </c>
      <c r="N30" s="68">
        <f t="shared" si="0"/>
        <v>25812</v>
      </c>
      <c r="O30" s="68">
        <f t="shared" si="0"/>
        <v>25812</v>
      </c>
      <c r="P30" s="68">
        <f t="shared" si="0"/>
        <v>25812</v>
      </c>
      <c r="Q30" s="68">
        <f t="shared" si="0"/>
        <v>25812</v>
      </c>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row>
    <row r="32" spans="7:21" ht="12.75">
      <c r="G32" s="120" t="s">
        <v>87</v>
      </c>
      <c r="I32" s="146" t="s">
        <v>107</v>
      </c>
      <c r="J32" s="121"/>
      <c r="K32" s="121"/>
      <c r="L32" s="121"/>
      <c r="M32" s="121"/>
      <c r="N32" s="121"/>
      <c r="O32" s="121"/>
      <c r="P32" s="121"/>
      <c r="Q32" s="121"/>
      <c r="R32" s="121"/>
      <c r="S32" s="121"/>
      <c r="T32" s="121"/>
      <c r="U32" s="121"/>
    </row>
    <row r="33" spans="1:21" ht="12.75">
      <c r="A33" s="160" t="s">
        <v>116</v>
      </c>
      <c r="B33" s="160"/>
      <c r="C33" s="160"/>
      <c r="D33" s="160"/>
      <c r="E33" s="160"/>
      <c r="F33" s="160"/>
      <c r="G33" s="9">
        <f>IRR(G30:DR30)</f>
        <v>0.17056771296412254</v>
      </c>
      <c r="I33" s="158" t="s">
        <v>74</v>
      </c>
      <c r="J33" s="159"/>
      <c r="K33" s="159"/>
      <c r="L33" s="159"/>
      <c r="M33" s="159"/>
      <c r="N33" s="159"/>
      <c r="O33" s="159"/>
      <c r="P33" s="159"/>
      <c r="Q33" s="159"/>
      <c r="R33" s="159"/>
      <c r="S33" s="159"/>
      <c r="T33" s="159"/>
      <c r="U33" s="159"/>
    </row>
    <row r="34" spans="1:21" ht="12.75">
      <c r="A34" s="160"/>
      <c r="B34" s="160"/>
      <c r="C34" s="160"/>
      <c r="D34" s="160"/>
      <c r="E34" s="160"/>
      <c r="F34" s="160"/>
      <c r="I34" s="147" t="s">
        <v>108</v>
      </c>
      <c r="J34" s="148"/>
      <c r="K34" s="148"/>
      <c r="L34" s="148"/>
      <c r="M34" s="148"/>
      <c r="N34" s="148"/>
      <c r="O34" s="148"/>
      <c r="P34" s="148"/>
      <c r="Q34" s="121"/>
      <c r="R34" s="121"/>
      <c r="S34" s="121"/>
      <c r="T34" s="121"/>
      <c r="U34" s="121"/>
    </row>
    <row r="35" spans="1:6" ht="12.75">
      <c r="A35" s="160"/>
      <c r="B35" s="160"/>
      <c r="C35" s="160"/>
      <c r="D35" s="160"/>
      <c r="E35" s="160"/>
      <c r="F35" s="160"/>
    </row>
    <row r="36" spans="1:6" ht="12.75">
      <c r="A36" s="160"/>
      <c r="B36" s="160"/>
      <c r="C36" s="160"/>
      <c r="D36" s="160"/>
      <c r="E36" s="160"/>
      <c r="F36" s="160"/>
    </row>
    <row r="37" spans="1:16" ht="12.75">
      <c r="A37" s="160"/>
      <c r="B37" s="160"/>
      <c r="C37" s="160"/>
      <c r="D37" s="160"/>
      <c r="E37" s="160"/>
      <c r="F37" s="160"/>
      <c r="G37" s="160" t="s">
        <v>109</v>
      </c>
      <c r="H37" s="160"/>
      <c r="I37" s="160"/>
      <c r="J37" s="160"/>
      <c r="K37" s="160"/>
      <c r="L37" s="160"/>
      <c r="M37" s="160"/>
      <c r="N37" s="160"/>
      <c r="O37" s="160"/>
      <c r="P37" s="160"/>
    </row>
    <row r="38" spans="1:16" ht="12.75">
      <c r="A38" s="160"/>
      <c r="B38" s="160"/>
      <c r="C38" s="160"/>
      <c r="D38" s="160"/>
      <c r="E38" s="160"/>
      <c r="F38" s="160"/>
      <c r="G38" s="160"/>
      <c r="H38" s="160"/>
      <c r="I38" s="160"/>
      <c r="J38" s="160"/>
      <c r="K38" s="160"/>
      <c r="L38" s="160"/>
      <c r="M38" s="160"/>
      <c r="N38" s="160"/>
      <c r="O38" s="160"/>
      <c r="P38" s="160"/>
    </row>
    <row r="39" spans="1:138" ht="12.75">
      <c r="A39" s="160"/>
      <c r="B39" s="160"/>
      <c r="C39" s="160"/>
      <c r="D39" s="160"/>
      <c r="E39" s="160"/>
      <c r="F39" s="160"/>
      <c r="G39" s="160"/>
      <c r="H39" s="160"/>
      <c r="I39" s="160"/>
      <c r="J39" s="160"/>
      <c r="K39" s="160"/>
      <c r="L39" s="160"/>
      <c r="M39" s="160"/>
      <c r="N39" s="160"/>
      <c r="O39" s="160"/>
      <c r="P39" s="160"/>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row>
    <row r="40" spans="1:16" ht="24.75" customHeight="1">
      <c r="A40" s="160"/>
      <c r="B40" s="160"/>
      <c r="C40" s="160"/>
      <c r="D40" s="160"/>
      <c r="E40" s="160"/>
      <c r="F40" s="160"/>
      <c r="G40" s="160"/>
      <c r="H40" s="160"/>
      <c r="I40" s="160"/>
      <c r="J40" s="160"/>
      <c r="K40" s="160"/>
      <c r="L40" s="160"/>
      <c r="M40" s="160"/>
      <c r="N40" s="160"/>
      <c r="O40" s="160"/>
      <c r="P40" s="160"/>
    </row>
    <row r="41" spans="1:7" ht="12.75">
      <c r="A41" s="160"/>
      <c r="B41" s="160"/>
      <c r="C41" s="160"/>
      <c r="D41" s="160"/>
      <c r="E41" s="160"/>
      <c r="F41" s="160"/>
      <c r="G41" s="120"/>
    </row>
    <row r="42" spans="1:7" ht="12.75">
      <c r="A42" s="160"/>
      <c r="B42" s="160"/>
      <c r="C42" s="160"/>
      <c r="D42" s="160"/>
      <c r="E42" s="160"/>
      <c r="F42" s="160"/>
      <c r="G42" s="122"/>
    </row>
    <row r="43" spans="1:13" ht="15.75" customHeight="1">
      <c r="A43" s="160"/>
      <c r="B43" s="160"/>
      <c r="C43" s="160"/>
      <c r="D43" s="160"/>
      <c r="E43" s="160"/>
      <c r="F43" s="160"/>
      <c r="G43" s="157" t="s">
        <v>110</v>
      </c>
      <c r="H43" s="157"/>
      <c r="I43" s="157"/>
      <c r="J43" s="157"/>
      <c r="K43" s="157"/>
      <c r="L43" s="157"/>
      <c r="M43" s="157"/>
    </row>
    <row r="44" spans="1:13" ht="15.75" customHeight="1">
      <c r="A44" s="160"/>
      <c r="B44" s="160"/>
      <c r="C44" s="160"/>
      <c r="D44" s="160"/>
      <c r="E44" s="160"/>
      <c r="F44" s="160"/>
      <c r="G44" s="157" t="s">
        <v>111</v>
      </c>
      <c r="H44" s="157"/>
      <c r="I44" s="157"/>
      <c r="J44" s="157"/>
      <c r="K44" s="149">
        <f>G24</f>
        <v>9668.400000000001</v>
      </c>
      <c r="L44" s="150"/>
      <c r="M44" s="150"/>
    </row>
    <row r="45" spans="1:13" ht="15.75" customHeight="1">
      <c r="A45" s="160"/>
      <c r="B45" s="160"/>
      <c r="C45" s="160"/>
      <c r="D45" s="160"/>
      <c r="E45" s="160"/>
      <c r="F45" s="160"/>
      <c r="G45" s="157" t="s">
        <v>112</v>
      </c>
      <c r="H45" s="157"/>
      <c r="I45" s="157"/>
      <c r="J45" s="157"/>
      <c r="K45" s="149">
        <f>G21</f>
        <v>4143.599999999999</v>
      </c>
      <c r="L45" s="150"/>
      <c r="M45" s="150"/>
    </row>
    <row r="46" spans="1:21" ht="15.75" customHeight="1">
      <c r="A46" s="160"/>
      <c r="B46" s="160"/>
      <c r="C46" s="160"/>
      <c r="D46" s="160"/>
      <c r="E46" s="160"/>
      <c r="F46" s="160"/>
      <c r="G46" s="157" t="s">
        <v>113</v>
      </c>
      <c r="H46" s="157"/>
      <c r="I46" s="157"/>
      <c r="J46" s="157"/>
      <c r="K46" s="149">
        <f>G19</f>
        <v>12000</v>
      </c>
      <c r="L46" s="150"/>
      <c r="M46" s="150"/>
      <c r="T46"/>
      <c r="U46"/>
    </row>
    <row r="47" spans="1:13" ht="15.75" customHeight="1">
      <c r="A47" s="160"/>
      <c r="B47" s="160"/>
      <c r="C47" s="160"/>
      <c r="D47" s="160"/>
      <c r="E47" s="160"/>
      <c r="F47" s="160"/>
      <c r="G47" s="157" t="s">
        <v>114</v>
      </c>
      <c r="H47" s="157"/>
      <c r="I47" s="157"/>
      <c r="J47" s="157"/>
      <c r="K47" s="149">
        <f>K44+K45+K46</f>
        <v>25812</v>
      </c>
      <c r="L47" s="150"/>
      <c r="M47" s="150"/>
    </row>
    <row r="48" spans="1:13" ht="15.75" customHeight="1">
      <c r="A48" s="160"/>
      <c r="B48" s="160"/>
      <c r="C48" s="160"/>
      <c r="D48" s="160"/>
      <c r="E48" s="160"/>
      <c r="F48" s="160"/>
      <c r="K48" s="150"/>
      <c r="L48" s="150"/>
      <c r="M48" s="150"/>
    </row>
    <row r="49" spans="1:6" ht="12.75">
      <c r="A49" s="160"/>
      <c r="B49" s="160"/>
      <c r="C49" s="160"/>
      <c r="D49" s="160"/>
      <c r="E49" s="160"/>
      <c r="F49" s="160"/>
    </row>
    <row r="50" spans="1:6" ht="12.75">
      <c r="A50" s="160"/>
      <c r="B50" s="160"/>
      <c r="C50" s="160"/>
      <c r="D50" s="160"/>
      <c r="E50" s="160"/>
      <c r="F50" s="160"/>
    </row>
    <row r="51" spans="1:6" ht="12.75">
      <c r="A51" s="160"/>
      <c r="B51" s="160"/>
      <c r="C51" s="160"/>
      <c r="D51" s="160"/>
      <c r="E51" s="160"/>
      <c r="F51" s="160"/>
    </row>
    <row r="52" spans="1:6" ht="12.75">
      <c r="A52" s="160"/>
      <c r="B52" s="160"/>
      <c r="C52" s="160"/>
      <c r="D52" s="160"/>
      <c r="E52" s="160"/>
      <c r="F52" s="160"/>
    </row>
    <row r="53" spans="1:6" ht="12.75">
      <c r="A53" s="160"/>
      <c r="B53" s="160"/>
      <c r="C53" s="160"/>
      <c r="D53" s="160"/>
      <c r="E53" s="160"/>
      <c r="F53" s="160"/>
    </row>
    <row r="54" ht="12.75">
      <c r="A54" s="5" t="s">
        <v>117</v>
      </c>
    </row>
    <row r="55" spans="1:11" ht="13.5">
      <c r="A55" s="156" t="s">
        <v>118</v>
      </c>
      <c r="B55" s="156"/>
      <c r="C55" s="156"/>
      <c r="D55" s="156"/>
      <c r="E55" s="156"/>
      <c r="F55" s="156"/>
      <c r="G55" s="156"/>
      <c r="H55" s="156"/>
      <c r="I55" s="156"/>
      <c r="J55" s="156"/>
      <c r="K55" s="156"/>
    </row>
  </sheetData>
  <sheetProtection/>
  <mergeCells count="11">
    <mergeCell ref="A33:F53"/>
    <mergeCell ref="A55:K55"/>
    <mergeCell ref="G47:J47"/>
    <mergeCell ref="B2:D2"/>
    <mergeCell ref="B8:D8"/>
    <mergeCell ref="I33:U33"/>
    <mergeCell ref="G37:P40"/>
    <mergeCell ref="G43:M43"/>
    <mergeCell ref="G44:J44"/>
    <mergeCell ref="G45:J45"/>
    <mergeCell ref="G46:J46"/>
  </mergeCells>
  <printOptions/>
  <pageMargins left="0.75" right="0.75" top="1" bottom="1" header="0.492125985" footer="0.492125985"/>
  <pageSetup orientation="portrait" paperSize="3"/>
</worksheet>
</file>

<file path=xl/worksheets/sheet6.xml><?xml version="1.0" encoding="utf-8"?>
<worksheet xmlns="http://schemas.openxmlformats.org/spreadsheetml/2006/main" xmlns:r="http://schemas.openxmlformats.org/officeDocument/2006/relationships">
  <dimension ref="A1:E42"/>
  <sheetViews>
    <sheetView zoomScale="180" zoomScaleNormal="180" zoomScalePageLayoutView="0" workbookViewId="0" topLeftCell="A2">
      <selection activeCell="A10" sqref="A10:E21"/>
    </sheetView>
  </sheetViews>
  <sheetFormatPr defaultColWidth="8.8515625" defaultRowHeight="12.75"/>
  <cols>
    <col min="1" max="1" width="9.28125" style="0" bestFit="1" customWidth="1"/>
    <col min="2" max="2" width="10.28125" style="0" bestFit="1" customWidth="1"/>
    <col min="3" max="3" width="9.28125" style="0" bestFit="1" customWidth="1"/>
  </cols>
  <sheetData>
    <row r="1" spans="1:2" ht="12.75">
      <c r="A1" t="s">
        <v>37</v>
      </c>
      <c r="B1" s="1">
        <f>Resultado!C3/10</f>
        <v>7930</v>
      </c>
    </row>
    <row r="2" spans="1:2" ht="12.75">
      <c r="A2" t="s">
        <v>14</v>
      </c>
      <c r="B2" s="2">
        <f>Resultado!$D$6</f>
        <v>0.21627994955863808</v>
      </c>
    </row>
    <row r="3" spans="1:2" ht="12.75">
      <c r="A3" t="s">
        <v>35</v>
      </c>
      <c r="B3" s="1">
        <f>Resultado!C10</f>
        <v>15000</v>
      </c>
    </row>
    <row r="4" spans="1:2" ht="12.75">
      <c r="A4" t="s">
        <v>38</v>
      </c>
      <c r="B4" s="3">
        <f>Resultado!$D$5+Resultado!$D$4</f>
        <v>0.783720050441362</v>
      </c>
    </row>
    <row r="9" spans="1:5" ht="12.75">
      <c r="A9" t="s">
        <v>36</v>
      </c>
      <c r="B9" t="s">
        <v>35</v>
      </c>
      <c r="C9" t="s">
        <v>38</v>
      </c>
      <c r="D9" t="s">
        <v>39</v>
      </c>
      <c r="E9" t="s">
        <v>68</v>
      </c>
    </row>
    <row r="10" spans="1:5" ht="12.75">
      <c r="A10" s="87">
        <v>0</v>
      </c>
      <c r="B10" s="87">
        <f aca="true" t="shared" si="0" ref="B10:B21">$B$3</f>
        <v>15000</v>
      </c>
      <c r="C10" s="87">
        <f aca="true" t="shared" si="1" ref="C10:C15">A10*$B$4</f>
        <v>0</v>
      </c>
      <c r="D10" s="88">
        <f aca="true" t="shared" si="2" ref="D10:D15">C10+B10</f>
        <v>15000</v>
      </c>
      <c r="E10" s="88">
        <f>A10-D10</f>
        <v>-15000</v>
      </c>
    </row>
    <row r="11" spans="1:5" ht="12.75">
      <c r="A11" s="87">
        <f aca="true" t="shared" si="3" ref="A11:A21">A10+$B$1</f>
        <v>7930</v>
      </c>
      <c r="B11" s="87">
        <f t="shared" si="0"/>
        <v>15000</v>
      </c>
      <c r="C11" s="87">
        <f>A11*$B$4</f>
        <v>6214.900000000001</v>
      </c>
      <c r="D11" s="88">
        <f t="shared" si="2"/>
        <v>21214.9</v>
      </c>
      <c r="E11" s="88">
        <f aca="true" t="shared" si="4" ref="E11:E21">A11-D11</f>
        <v>-13284.900000000001</v>
      </c>
    </row>
    <row r="12" spans="1:5" ht="12.75">
      <c r="A12" s="87">
        <f t="shared" si="3"/>
        <v>15860</v>
      </c>
      <c r="B12" s="87">
        <f t="shared" si="0"/>
        <v>15000</v>
      </c>
      <c r="C12" s="87">
        <f t="shared" si="1"/>
        <v>12429.800000000001</v>
      </c>
      <c r="D12" s="88">
        <f t="shared" si="2"/>
        <v>27429.800000000003</v>
      </c>
      <c r="E12" s="88">
        <f t="shared" si="4"/>
        <v>-11569.800000000003</v>
      </c>
    </row>
    <row r="13" spans="1:5" ht="12.75">
      <c r="A13" s="87">
        <f t="shared" si="3"/>
        <v>23790</v>
      </c>
      <c r="B13" s="87">
        <f t="shared" si="0"/>
        <v>15000</v>
      </c>
      <c r="C13" s="87">
        <f t="shared" si="1"/>
        <v>18644.7</v>
      </c>
      <c r="D13" s="88">
        <f t="shared" si="2"/>
        <v>33644.7</v>
      </c>
      <c r="E13" s="88">
        <f t="shared" si="4"/>
        <v>-9854.699999999997</v>
      </c>
    </row>
    <row r="14" spans="1:5" ht="12.75">
      <c r="A14" s="87">
        <f t="shared" si="3"/>
        <v>31720</v>
      </c>
      <c r="B14" s="87">
        <f t="shared" si="0"/>
        <v>15000</v>
      </c>
      <c r="C14" s="87">
        <f t="shared" si="1"/>
        <v>24859.600000000002</v>
      </c>
      <c r="D14" s="88">
        <f t="shared" si="2"/>
        <v>39859.600000000006</v>
      </c>
      <c r="E14" s="88">
        <f t="shared" si="4"/>
        <v>-8139.600000000006</v>
      </c>
    </row>
    <row r="15" spans="1:5" ht="12.75">
      <c r="A15" s="87">
        <f t="shared" si="3"/>
        <v>39650</v>
      </c>
      <c r="B15" s="87">
        <f t="shared" si="0"/>
        <v>15000</v>
      </c>
      <c r="C15" s="87">
        <f t="shared" si="1"/>
        <v>31074.5</v>
      </c>
      <c r="D15" s="88">
        <f t="shared" si="2"/>
        <v>46074.5</v>
      </c>
      <c r="E15" s="88">
        <f t="shared" si="4"/>
        <v>-6424.5</v>
      </c>
    </row>
    <row r="16" spans="1:5" ht="12.75">
      <c r="A16" s="87">
        <f t="shared" si="3"/>
        <v>47580</v>
      </c>
      <c r="B16" s="87">
        <f t="shared" si="0"/>
        <v>15000</v>
      </c>
      <c r="C16" s="87">
        <f aca="true" t="shared" si="5" ref="C16:C21">A16*$B$4</f>
        <v>37289.4</v>
      </c>
      <c r="D16" s="88">
        <f aca="true" t="shared" si="6" ref="D16:D21">C16+B16</f>
        <v>52289.4</v>
      </c>
      <c r="E16" s="88">
        <f t="shared" si="4"/>
        <v>-4709.4000000000015</v>
      </c>
    </row>
    <row r="17" spans="1:5" ht="12.75">
      <c r="A17" s="87">
        <f t="shared" si="3"/>
        <v>55510</v>
      </c>
      <c r="B17" s="87">
        <f t="shared" si="0"/>
        <v>15000</v>
      </c>
      <c r="C17" s="87">
        <f t="shared" si="5"/>
        <v>43504.3</v>
      </c>
      <c r="D17" s="88">
        <f t="shared" si="6"/>
        <v>58504.3</v>
      </c>
      <c r="E17" s="88">
        <f t="shared" si="4"/>
        <v>-2994.300000000003</v>
      </c>
    </row>
    <row r="18" spans="1:5" ht="12.75">
      <c r="A18" s="87">
        <f t="shared" si="3"/>
        <v>63440</v>
      </c>
      <c r="B18" s="87">
        <f t="shared" si="0"/>
        <v>15000</v>
      </c>
      <c r="C18" s="87">
        <f t="shared" si="5"/>
        <v>49719.200000000004</v>
      </c>
      <c r="D18" s="88">
        <f t="shared" si="6"/>
        <v>64719.200000000004</v>
      </c>
      <c r="E18" s="88">
        <f t="shared" si="4"/>
        <v>-1279.2000000000044</v>
      </c>
    </row>
    <row r="19" spans="1:5" ht="12.75">
      <c r="A19" s="87">
        <f t="shared" si="3"/>
        <v>71370</v>
      </c>
      <c r="B19" s="87">
        <f t="shared" si="0"/>
        <v>15000</v>
      </c>
      <c r="C19" s="87">
        <f t="shared" si="5"/>
        <v>55934.100000000006</v>
      </c>
      <c r="D19" s="88">
        <f t="shared" si="6"/>
        <v>70934.1</v>
      </c>
      <c r="E19" s="88">
        <f t="shared" si="4"/>
        <v>435.8999999999942</v>
      </c>
    </row>
    <row r="20" spans="1:5" ht="12.75">
      <c r="A20" s="87">
        <f t="shared" si="3"/>
        <v>79300</v>
      </c>
      <c r="B20" s="87">
        <f t="shared" si="0"/>
        <v>15000</v>
      </c>
      <c r="C20" s="87">
        <f t="shared" si="5"/>
        <v>62149</v>
      </c>
      <c r="D20" s="88">
        <f t="shared" si="6"/>
        <v>77149</v>
      </c>
      <c r="E20" s="88">
        <f t="shared" si="4"/>
        <v>2151</v>
      </c>
    </row>
    <row r="21" spans="1:5" ht="12.75">
      <c r="A21" s="87">
        <f t="shared" si="3"/>
        <v>87230</v>
      </c>
      <c r="B21" s="87">
        <f t="shared" si="0"/>
        <v>15000</v>
      </c>
      <c r="C21" s="87">
        <f t="shared" si="5"/>
        <v>68363.90000000001</v>
      </c>
      <c r="D21" s="88">
        <f t="shared" si="6"/>
        <v>83363.90000000001</v>
      </c>
      <c r="E21" s="88">
        <f t="shared" si="4"/>
        <v>3866.0999999999913</v>
      </c>
    </row>
    <row r="22" spans="1:4" ht="12.75">
      <c r="A22" s="87"/>
      <c r="B22" s="87"/>
      <c r="C22" s="87"/>
      <c r="D22" s="88"/>
    </row>
    <row r="23" spans="1:4" ht="12.75">
      <c r="A23" s="87"/>
      <c r="B23" s="87"/>
      <c r="C23" s="87"/>
      <c r="D23" s="88"/>
    </row>
    <row r="24" spans="1:4" ht="12.75">
      <c r="A24" s="87"/>
      <c r="B24" s="87"/>
      <c r="C24" s="87"/>
      <c r="D24" s="88"/>
    </row>
    <row r="25" spans="1:4" ht="12.75">
      <c r="A25" s="87"/>
      <c r="B25" s="87"/>
      <c r="C25" s="87"/>
      <c r="D25" s="88"/>
    </row>
    <row r="26" spans="1:4" ht="12.75">
      <c r="A26" s="87"/>
      <c r="B26" s="87"/>
      <c r="C26" s="87"/>
      <c r="D26" s="88"/>
    </row>
    <row r="27" spans="1:4" ht="12.75">
      <c r="A27" s="87"/>
      <c r="B27" s="87"/>
      <c r="C27" s="87"/>
      <c r="D27" s="88"/>
    </row>
    <row r="28" spans="1:4" ht="12.75">
      <c r="A28" s="87"/>
      <c r="B28" s="87"/>
      <c r="C28" s="87"/>
      <c r="D28" s="88"/>
    </row>
    <row r="29" spans="1:4" ht="12.75">
      <c r="A29" s="87"/>
      <c r="B29" s="87"/>
      <c r="C29" s="87"/>
      <c r="D29" s="88"/>
    </row>
    <row r="30" spans="1:4" ht="12.75">
      <c r="A30" s="87"/>
      <c r="B30" s="87"/>
      <c r="C30" s="87"/>
      <c r="D30" s="88"/>
    </row>
    <row r="31" spans="1:4" ht="12.75">
      <c r="A31" s="87"/>
      <c r="B31" s="87"/>
      <c r="C31" s="87"/>
      <c r="D31" s="88"/>
    </row>
    <row r="32" spans="1:4" ht="12.75">
      <c r="A32" s="87"/>
      <c r="B32" s="87"/>
      <c r="C32" s="87"/>
      <c r="D32" s="88"/>
    </row>
    <row r="33" spans="1:4" ht="12.75">
      <c r="A33" s="87"/>
      <c r="B33" s="87"/>
      <c r="C33" s="87"/>
      <c r="D33" s="88"/>
    </row>
    <row r="34" spans="1:4" ht="12.75">
      <c r="A34" s="87"/>
      <c r="B34" s="87"/>
      <c r="C34" s="87"/>
      <c r="D34" s="88"/>
    </row>
    <row r="35" spans="1:4" ht="12.75">
      <c r="A35" s="87"/>
      <c r="B35" s="87"/>
      <c r="C35" s="87"/>
      <c r="D35" s="88"/>
    </row>
    <row r="36" spans="1:4" ht="12.75">
      <c r="A36" s="87"/>
      <c r="B36" s="87"/>
      <c r="C36" s="87"/>
      <c r="D36" s="88"/>
    </row>
    <row r="37" spans="1:4" ht="12.75">
      <c r="A37" s="87"/>
      <c r="B37" s="87"/>
      <c r="C37" s="87"/>
      <c r="D37" s="88"/>
    </row>
    <row r="38" spans="1:4" ht="12.75">
      <c r="A38" s="87"/>
      <c r="B38" s="87"/>
      <c r="C38" s="87"/>
      <c r="D38" s="88"/>
    </row>
    <row r="39" spans="1:4" ht="12.75">
      <c r="A39" s="87"/>
      <c r="B39" s="87"/>
      <c r="C39" s="87"/>
      <c r="D39" s="88"/>
    </row>
    <row r="40" spans="1:4" ht="12.75">
      <c r="A40" s="87"/>
      <c r="B40" s="87"/>
      <c r="C40" s="87"/>
      <c r="D40" s="88"/>
    </row>
    <row r="41" spans="1:4" ht="12.75">
      <c r="A41" s="87"/>
      <c r="B41" s="87"/>
      <c r="C41" s="87"/>
      <c r="D41" s="88"/>
    </row>
    <row r="42" spans="1:4" ht="12.75">
      <c r="A42" s="87"/>
      <c r="B42" s="87"/>
      <c r="C42" s="87"/>
      <c r="D42" s="88"/>
    </row>
  </sheetData>
  <sheetProtection/>
  <printOptions/>
  <pageMargins left="0.75" right="0.75" top="1" bottom="1" header="0.492125985" footer="0.492125985"/>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2020-05-26T12:14:54Z</dcterms:modified>
  <cp:category/>
  <cp:version/>
  <cp:contentType/>
  <cp:contentStatus/>
</cp:coreProperties>
</file>