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60" windowWidth="23960" windowHeight="16260" tabRatio="904" activeTab="4"/>
  </bookViews>
  <sheets>
    <sheet name="QUESTÕES" sheetId="1" r:id="rId1"/>
    <sheet name="Consumo de materiais" sheetId="2" r:id="rId2"/>
    <sheet name="Custo de materiais" sheetId="3" r:id="rId3"/>
    <sheet name="Margem LUCRO (CALC MARK UP)" sheetId="4" r:id="rId4"/>
    <sheet name="Resultado" sheetId="5" r:id="rId5"/>
    <sheet name="PED" sheetId="6" r:id="rId6"/>
  </sheet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ng" localSheetId="3"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3" hidden="1">2</definedName>
    <definedName name="solver_lin" localSheetId="0" hidden="1">2</definedName>
    <definedName name="solver_neg" localSheetId="3" hidden="1">1</definedName>
    <definedName name="solver_neg" localSheetId="0" hidden="1">2</definedName>
    <definedName name="solver_num" localSheetId="3" hidden="1">0</definedName>
    <definedName name="solver_num" localSheetId="0" hidden="1">2</definedName>
    <definedName name="solver_nwt" localSheetId="0" hidden="1">1</definedName>
    <definedName name="solver_opt" localSheetId="3" hidden="1">'Margem LUCRO (CALC MARK UP)'!$G$12</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3" hidden="1">3</definedName>
    <definedName name="solver_typ" localSheetId="0" hidden="1">1</definedName>
    <definedName name="solver_val" localSheetId="3" hidden="1">0</definedName>
    <definedName name="solver_val" localSheetId="0" hidden="1">0</definedName>
    <definedName name="solver_ver" localSheetId="3" hidden="1">2</definedName>
  </definedNames>
  <calcPr fullCalcOnLoad="1"/>
</workbook>
</file>

<file path=xl/sharedStrings.xml><?xml version="1.0" encoding="utf-8"?>
<sst xmlns="http://schemas.openxmlformats.org/spreadsheetml/2006/main" count="187" uniqueCount="135">
  <si>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</si>
  <si>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</si>
  <si>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</si>
  <si>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</si>
  <si>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</si>
  <si>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</si>
  <si>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</si>
  <si>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</si>
  <si>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</si>
  <si>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</si>
  <si>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</si>
  <si>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</si>
  <si>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</si>
  <si>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</si>
  <si>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</si>
  <si>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</si>
  <si>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Faturamento</t>
  </si>
  <si>
    <t>Pizza presunto</t>
  </si>
  <si>
    <t>Pizza marguerita</t>
  </si>
  <si>
    <t>Consumo de material por produto</t>
  </si>
  <si>
    <t>Quantidade</t>
  </si>
  <si>
    <t>Total</t>
  </si>
  <si>
    <t>Custo de materiais por produto</t>
  </si>
  <si>
    <t>Unitário</t>
  </si>
  <si>
    <t>Produto</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</si>
  <si>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</si>
  <si>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</si>
  <si>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</si>
  <si>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</si>
  <si>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</si>
  <si>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</si>
  <si>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</si>
  <si>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</si>
  <si>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</si>
  <si>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</si>
  <si>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</si>
  <si>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</si>
  <si>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</si>
  <si>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</si>
  <si>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</si>
  <si>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</si>
  <si>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</si>
  <si>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</si>
  <si>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</si>
  <si>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</si>
  <si>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</si>
  <si>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</si>
  <si>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</si>
  <si>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</si>
  <si>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</si>
  <si>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</si>
  <si>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</si>
  <si>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</si>
  <si>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</si>
  <si>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</si>
  <si>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</si>
  <si>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</si>
  <si>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</si>
  <si>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</si>
  <si>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</si>
  <si>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</si>
  <si>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</si>
  <si>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</si>
  <si>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</si>
  <si>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</si>
  <si>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</si>
  <si>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</si>
  <si>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</si>
  <si>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</si>
  <si>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</si>
  <si>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</si>
  <si>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</si>
  <si>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</si>
  <si>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</si>
  <si>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</si>
  <si>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</si>
  <si>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</si>
  <si>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</si>
  <si>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</si>
  <si>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</si>
  <si>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</si>
  <si>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</si>
  <si>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</si>
  <si>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</si>
  <si>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</si>
  <si>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</si>
  <si>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CÁLCULO DOS PREÇOS POR MARK (MK UP = % do custo fixo)</t>
  </si>
  <si>
    <t>CVT</t>
  </si>
  <si>
    <t>CFT</t>
  </si>
  <si>
    <t>DVV</t>
  </si>
  <si>
    <t>RT</t>
  </si>
  <si>
    <t>CVU</t>
  </si>
  <si>
    <t>(CFT+LUCRO)/Qi</t>
  </si>
  <si>
    <t>dados</t>
  </si>
  <si>
    <t>ICMS</t>
  </si>
  <si>
    <t>Comissao venda</t>
  </si>
  <si>
    <t>MARGEM TOTAL</t>
  </si>
  <si>
    <t>MARK UP</t>
  </si>
  <si>
    <t>PREÇO</t>
  </si>
  <si>
    <t>DESAFIO</t>
  </si>
  <si>
    <t>calcular uma margem igual para os 3 produtos</t>
  </si>
  <si>
    <r>
      <t xml:space="preserve">(-) CPV/CMV/CSP (aqui entra a </t>
    </r>
    <r>
      <rPr>
        <b/>
        <i/>
        <sz val="10"/>
        <rFont val="Cambria"/>
        <family val="1"/>
      </rPr>
      <t>depreciação</t>
    </r>
    <r>
      <rPr>
        <sz val="10"/>
        <rFont val="Cambria"/>
        <family val="1"/>
      </rPr>
      <t>) maq e eqptos e etc…</t>
    </r>
  </si>
  <si>
    <t>(+) DEPRECIAÇÃO (aquela que entrou no CPV)</t>
  </si>
  <si>
    <t>[(DEPRECIAÇÕES] premissa..DEPf = DEP contábil, se não LALUR</t>
  </si>
  <si>
    <t>(=) LUCRO OPERACIONAL LÍQUIDO</t>
  </si>
  <si>
    <t>NÃO EXISTEM DESPESAS OPERACIONAIS</t>
  </si>
  <si>
    <t>DRE (12 MESES)</t>
  </si>
  <si>
    <t>NESTA PLANILHA MONTAR OS PREÇOS A PARTIR DE MARK UP</t>
  </si>
  <si>
    <t>INCUIR DRE</t>
  </si>
  <si>
    <t xml:space="preserve">DAÍ A IMPORTÂNCIA DE CALCULAR TIR USANDO O ebitda </t>
  </si>
  <si>
    <t>TRC TAXA DE RETORNO CONTÁBIL</t>
  </si>
  <si>
    <t>$/MÊS</t>
  </si>
  <si>
    <t>$/ANO</t>
  </si>
  <si>
    <t>MARG TOTAL %</t>
  </si>
  <si>
    <t>MARGEM UNITÁRIA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</si>
  <si>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</si>
  <si>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</si>
  <si>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</si>
  <si>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</si>
  <si>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</si>
  <si>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</si>
  <si>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 xml:space="preserve">CGF (CUSTOS GERAIS DE FABRICAÇÃO) ou CGI (CUSTOS GERAIS INDIRETOS) </t>
  </si>
  <si>
    <t>INVESTIMENTO ($)</t>
  </si>
  <si>
    <t>T 1.1. - PIZZARIA preco por MARK UP</t>
  </si>
  <si>
    <t xml:space="preserve"> O IMPOSTO DE RENDA, BEM COMO REM K, e REPOSIÇÃO DO CAPITAL INICIAL</t>
  </si>
  <si>
    <t>A OPERAÇÃO ESTÁ RENDENDO CAIXA NESTE VALOR - EBITDA. ESTE VALOR DEVE SER SUFICIENTE PARA PAGAR OS JUROS LÍQUIDOS,</t>
  </si>
  <si>
    <t>(=) LUCRO LÍQUIDO contábil - RESULTADO LÍQUIDO DO EXERCÍCIO)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</si>
  <si>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</si>
  <si>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t>
  </si>
  <si>
    <t>P=(Cvu+cfu)-,23*P</t>
  </si>
  <si>
    <t>P(1-,23)=cvu+cfu</t>
  </si>
  <si>
    <t>P=(cvu+cfu)/,77</t>
  </si>
  <si>
    <t>mark up</t>
  </si>
  <si>
    <t xml:space="preserve"> (=) LUCRO ANTES DO IR e CS (LT)</t>
  </si>
  <si>
    <t>(=) LUCRO  DEPOIS DO IR (</t>
  </si>
</sst>
</file>

<file path=xl/styles.xml><?xml version="1.0" encoding="utf-8"?>
<styleSheet xmlns="http://schemas.openxmlformats.org/spreadsheetml/2006/main">
  <numFmts count="45">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dddd\,\ d\ mmmm\ yyyy"/>
    <numFmt numFmtId="198" formatCode="0.000%"/>
    <numFmt numFmtId="199" formatCode="_(* #,##0.0000_);_(* \(#,##0.0000\);_(* &quot;-&quot;??_);_(@_)"/>
    <numFmt numFmtId="200" formatCode="_(* #,##0.00000_);_(* \(#,##0.00000\);_(* &quot;-&quot;??_);_(@_)"/>
  </numFmts>
  <fonts count="57">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9"/>
      <name val="Arial"/>
      <family val="2"/>
    </font>
    <font>
      <sz val="8"/>
      <name val="Arial"/>
      <family val="2"/>
    </font>
    <font>
      <b/>
      <sz val="8"/>
      <name val="Cambria"/>
      <family val="1"/>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rgb="FFFFFF00"/>
        <bgColor indexed="64"/>
      </patternFill>
    </fill>
    <fill>
      <patternFill patternType="solid">
        <fgColor indexed="1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3">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0" fillId="33" borderId="50" xfId="42"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0" fontId="1" fillId="34" borderId="0" xfId="0"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33" borderId="0" xfId="0" applyFill="1" applyAlignment="1">
      <alignment horizontal="center"/>
    </xf>
    <xf numFmtId="0" fontId="0" fillId="43" borderId="0" xfId="0" applyFill="1" applyAlignment="1">
      <alignment/>
    </xf>
    <xf numFmtId="178" fontId="0" fillId="33" borderId="0" xfId="0" applyNumberFormat="1" applyFill="1" applyAlignment="1">
      <alignment horizontal="center"/>
    </xf>
    <xf numFmtId="0" fontId="13" fillId="0" borderId="0" xfId="0" applyFont="1" applyAlignment="1">
      <alignment/>
    </xf>
    <xf numFmtId="0" fontId="0" fillId="0" borderId="0" xfId="0" applyFont="1" applyAlignment="1">
      <alignment/>
    </xf>
    <xf numFmtId="0" fontId="14"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0" fontId="0" fillId="33" borderId="0" xfId="0" applyFont="1" applyFill="1" applyAlignment="1">
      <alignment/>
    </xf>
    <xf numFmtId="0" fontId="0" fillId="33" borderId="0" xfId="0" applyFont="1" applyFill="1" applyAlignment="1">
      <alignment horizontal="center"/>
    </xf>
    <xf numFmtId="1" fontId="0" fillId="33" borderId="0" xfId="0" applyNumberFormat="1" applyFill="1" applyAlignment="1">
      <alignment/>
    </xf>
    <xf numFmtId="1" fontId="0" fillId="33" borderId="0" xfId="0" applyNumberFormat="1" applyFill="1" applyAlignment="1">
      <alignment horizontal="center"/>
    </xf>
    <xf numFmtId="0" fontId="0" fillId="33" borderId="0" xfId="0" applyFill="1" applyAlignment="1">
      <alignment horizontal="left"/>
    </xf>
    <xf numFmtId="0" fontId="0" fillId="33" borderId="0" xfId="0" applyFill="1" applyAlignment="1">
      <alignment horizontal="right"/>
    </xf>
    <xf numFmtId="0" fontId="0" fillId="33" borderId="0" xfId="0" applyFont="1" applyFill="1" applyAlignment="1">
      <alignment horizontal="left"/>
    </xf>
    <xf numFmtId="2" fontId="0" fillId="33" borderId="0" xfId="0" applyNumberFormat="1" applyFont="1" applyFill="1" applyAlignment="1">
      <alignment horizontal="center"/>
    </xf>
    <xf numFmtId="2" fontId="0" fillId="33" borderId="0" xfId="0" applyNumberFormat="1" applyFill="1" applyAlignment="1">
      <alignment horizontal="center"/>
    </xf>
    <xf numFmtId="0" fontId="0" fillId="33" borderId="0" xfId="0" applyFont="1" applyFill="1" applyAlignment="1">
      <alignment horizontal="right"/>
    </xf>
    <xf numFmtId="2" fontId="0" fillId="33" borderId="0" xfId="42" applyNumberFormat="1" applyFont="1" applyFill="1" applyAlignment="1">
      <alignment horizontal="center"/>
    </xf>
    <xf numFmtId="180" fontId="0" fillId="33" borderId="0" xfId="0" applyNumberFormat="1"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16" fillId="0" borderId="0" xfId="42" applyNumberFormat="1" applyFont="1" applyFill="1" applyBorder="1" applyAlignment="1">
      <alignment horizontal="center" wrapText="1"/>
    </xf>
    <xf numFmtId="0" fontId="0" fillId="0" borderId="0" xfId="0" applyFont="1" applyFill="1" applyBorder="1" applyAlignment="1">
      <alignment/>
    </xf>
    <xf numFmtId="43" fontId="0" fillId="0" borderId="0" xfId="42" applyFont="1" applyFill="1" applyBorder="1" applyAlignment="1">
      <alignment horizontal="center"/>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xf>
    <xf numFmtId="0" fontId="0" fillId="33" borderId="54" xfId="0" applyFont="1" applyFill="1" applyBorder="1" applyAlignment="1">
      <alignment/>
    </xf>
    <xf numFmtId="180" fontId="0" fillId="33" borderId="48" xfId="42" applyNumberFormat="1" applyFont="1" applyFill="1" applyBorder="1" applyAlignment="1">
      <alignment/>
    </xf>
    <xf numFmtId="0" fontId="0" fillId="33" borderId="55" xfId="0" applyFont="1" applyFill="1" applyBorder="1" applyAlignment="1">
      <alignment/>
    </xf>
    <xf numFmtId="180" fontId="0" fillId="33" borderId="56" xfId="42" applyNumberFormat="1" applyFont="1" applyFill="1" applyBorder="1" applyAlignment="1">
      <alignment/>
    </xf>
    <xf numFmtId="0" fontId="0" fillId="33" borderId="40" xfId="0" applyFill="1" applyBorder="1" applyAlignment="1">
      <alignment/>
    </xf>
    <xf numFmtId="180" fontId="0" fillId="33" borderId="49" xfId="59" applyNumberFormat="1" applyFont="1" applyFill="1" applyBorder="1" applyAlignment="1">
      <alignment/>
    </xf>
    <xf numFmtId="0" fontId="0" fillId="0" borderId="54" xfId="0" applyFont="1" applyFill="1" applyBorder="1" applyAlignment="1">
      <alignment horizontal="left"/>
    </xf>
    <xf numFmtId="9" fontId="0" fillId="0" borderId="48" xfId="59" applyFont="1" applyFill="1" applyBorder="1" applyAlignment="1">
      <alignment horizontal="center"/>
    </xf>
    <xf numFmtId="0" fontId="16" fillId="0" borderId="40" xfId="0" applyFont="1" applyFill="1" applyBorder="1" applyAlignment="1">
      <alignment horizontal="right"/>
    </xf>
    <xf numFmtId="9" fontId="0" fillId="0" borderId="49" xfId="59" applyFont="1" applyFill="1" applyBorder="1" applyAlignment="1">
      <alignment horizontal="center"/>
    </xf>
    <xf numFmtId="2" fontId="0" fillId="33" borderId="45" xfId="0" applyNumberFormat="1" applyFont="1" applyFill="1" applyBorder="1" applyAlignment="1">
      <alignment horizontal="center"/>
    </xf>
    <xf numFmtId="1" fontId="0" fillId="33" borderId="45" xfId="0" applyNumberFormat="1" applyFont="1" applyFill="1" applyBorder="1" applyAlignment="1">
      <alignment horizontal="center"/>
    </xf>
    <xf numFmtId="1" fontId="0" fillId="33" borderId="54" xfId="0" applyNumberFormat="1" applyFont="1" applyFill="1" applyBorder="1" applyAlignment="1">
      <alignment horizontal="center"/>
    </xf>
    <xf numFmtId="1" fontId="0" fillId="33" borderId="28" xfId="42" applyNumberFormat="1" applyFont="1" applyFill="1" applyBorder="1" applyAlignment="1">
      <alignment horizontal="center"/>
    </xf>
    <xf numFmtId="0" fontId="3" fillId="35" borderId="32" xfId="0" applyFont="1" applyFill="1" applyBorder="1" applyAlignment="1">
      <alignment/>
    </xf>
    <xf numFmtId="0" fontId="3" fillId="35" borderId="33" xfId="0" applyFont="1" applyFill="1" applyBorder="1" applyAlignment="1">
      <alignment/>
    </xf>
    <xf numFmtId="0" fontId="3" fillId="37" borderId="33" xfId="0" applyFont="1" applyFill="1" applyBorder="1" applyAlignment="1">
      <alignment horizontal="center"/>
    </xf>
    <xf numFmtId="2" fontId="3" fillId="37" borderId="33" xfId="0" applyNumberFormat="1" applyFont="1" applyFill="1" applyBorder="1" applyAlignment="1">
      <alignment horizontal="center"/>
    </xf>
    <xf numFmtId="1" fontId="3" fillId="37" borderId="33" xfId="0" applyNumberFormat="1" applyFont="1" applyFill="1" applyBorder="1" applyAlignment="1">
      <alignment horizontal="center"/>
    </xf>
    <xf numFmtId="1" fontId="3" fillId="37" borderId="34" xfId="0" applyNumberFormat="1" applyFont="1" applyFill="1" applyBorder="1" applyAlignment="1">
      <alignment horizontal="center"/>
    </xf>
    <xf numFmtId="0" fontId="1" fillId="36" borderId="53" xfId="0" applyFont="1" applyFill="1" applyBorder="1" applyAlignment="1">
      <alignment/>
    </xf>
    <xf numFmtId="43" fontId="1" fillId="36" borderId="53" xfId="0" applyNumberFormat="1" applyFont="1" applyFill="1" applyBorder="1" applyAlignment="1">
      <alignment/>
    </xf>
    <xf numFmtId="43" fontId="1" fillId="41" borderId="53" xfId="42" applyFont="1" applyFill="1" applyBorder="1" applyAlignment="1">
      <alignment/>
    </xf>
    <xf numFmtId="2" fontId="0" fillId="33" borderId="53" xfId="0" applyNumberFormat="1" applyFill="1" applyBorder="1" applyAlignment="1">
      <alignment horizontal="center"/>
    </xf>
    <xf numFmtId="1" fontId="8" fillId="44" borderId="53" xfId="42" applyNumberFormat="1" applyFont="1" applyFill="1" applyBorder="1" applyAlignment="1">
      <alignment horizontal="center"/>
    </xf>
    <xf numFmtId="1" fontId="0" fillId="33" borderId="53" xfId="42" applyNumberFormat="1" applyFont="1" applyFill="1" applyBorder="1" applyAlignment="1">
      <alignment horizontal="center"/>
    </xf>
    <xf numFmtId="1" fontId="0" fillId="33" borderId="53" xfId="0" applyNumberFormat="1" applyFill="1" applyBorder="1" applyAlignment="1">
      <alignment horizontal="center"/>
    </xf>
    <xf numFmtId="2" fontId="0" fillId="33" borderId="53" xfId="42" applyNumberFormat="1" applyFont="1" applyFill="1" applyBorder="1" applyAlignment="1">
      <alignment horizontal="center"/>
    </xf>
    <xf numFmtId="9" fontId="0" fillId="33" borderId="53" xfId="59" applyFont="1" applyFill="1" applyBorder="1" applyAlignment="1">
      <alignment horizontal="center"/>
    </xf>
    <xf numFmtId="43" fontId="1" fillId="36" borderId="57" xfId="0" applyNumberFormat="1" applyFont="1" applyFill="1" applyBorder="1" applyAlignment="1">
      <alignment/>
    </xf>
    <xf numFmtId="43" fontId="1" fillId="41" borderId="57" xfId="42" applyFont="1" applyFill="1" applyBorder="1" applyAlignment="1">
      <alignment/>
    </xf>
    <xf numFmtId="43" fontId="0" fillId="33" borderId="52" xfId="0" applyNumberFormat="1" applyFill="1" applyBorder="1" applyAlignment="1">
      <alignment/>
    </xf>
    <xf numFmtId="180" fontId="0" fillId="33" borderId="47" xfId="0" applyNumberFormat="1" applyFill="1" applyBorder="1" applyAlignment="1">
      <alignment/>
    </xf>
    <xf numFmtId="1" fontId="8" fillId="44" borderId="57" xfId="42" applyNumberFormat="1" applyFont="1" applyFill="1" applyBorder="1" applyAlignment="1">
      <alignment horizontal="center"/>
    </xf>
    <xf numFmtId="1" fontId="0" fillId="33" borderId="57" xfId="42" applyNumberFormat="1" applyFont="1" applyFill="1" applyBorder="1" applyAlignment="1">
      <alignment horizontal="center"/>
    </xf>
    <xf numFmtId="1" fontId="0" fillId="33" borderId="57" xfId="0" applyNumberFormat="1" applyFill="1" applyBorder="1" applyAlignment="1">
      <alignment horizontal="center"/>
    </xf>
    <xf numFmtId="1" fontId="0" fillId="33" borderId="52" xfId="42" applyNumberFormat="1" applyFont="1" applyFill="1" applyBorder="1" applyAlignment="1">
      <alignment horizontal="center"/>
    </xf>
    <xf numFmtId="1" fontId="0" fillId="33" borderId="44" xfId="42" applyNumberFormat="1" applyFont="1" applyFill="1" applyBorder="1" applyAlignment="1">
      <alignment horizontal="center"/>
    </xf>
    <xf numFmtId="1" fontId="0" fillId="33" borderId="46" xfId="42" applyNumberFormat="1" applyFont="1" applyFill="1" applyBorder="1" applyAlignment="1">
      <alignment horizontal="center"/>
    </xf>
    <xf numFmtId="0" fontId="0" fillId="0" borderId="0" xfId="0" applyFont="1" applyAlignment="1">
      <alignment/>
    </xf>
    <xf numFmtId="0" fontId="17" fillId="0" borderId="0" xfId="0" applyFont="1" applyAlignment="1">
      <alignment vertical="center"/>
    </xf>
    <xf numFmtId="0" fontId="0" fillId="0" borderId="0" xfId="0" applyBorder="1" applyAlignment="1">
      <alignment/>
    </xf>
    <xf numFmtId="0" fontId="0" fillId="43" borderId="0" xfId="0" applyFill="1" applyBorder="1" applyAlignment="1">
      <alignment/>
    </xf>
    <xf numFmtId="0" fontId="0" fillId="43" borderId="53" xfId="0" applyFont="1" applyFill="1" applyBorder="1" applyAlignment="1">
      <alignment/>
    </xf>
    <xf numFmtId="0" fontId="0" fillId="43" borderId="53" xfId="0" applyFill="1" applyBorder="1" applyAlignment="1">
      <alignment/>
    </xf>
    <xf numFmtId="2" fontId="0" fillId="33" borderId="0" xfId="0" applyNumberFormat="1" applyFont="1" applyFill="1" applyAlignment="1">
      <alignment horizontal="center" wrapText="1"/>
    </xf>
    <xf numFmtId="1" fontId="3" fillId="37" borderId="50" xfId="0" applyNumberFormat="1" applyFont="1" applyFill="1" applyBorder="1" applyAlignment="1">
      <alignment horizontal="center"/>
    </xf>
    <xf numFmtId="9" fontId="8" fillId="44" borderId="53" xfId="59" applyFont="1" applyFill="1" applyBorder="1" applyAlignment="1">
      <alignment horizontal="center"/>
    </xf>
    <xf numFmtId="0" fontId="0" fillId="43" borderId="23" xfId="0" applyFont="1" applyFill="1" applyBorder="1" applyAlignment="1">
      <alignment/>
    </xf>
    <xf numFmtId="0" fontId="0" fillId="43" borderId="0" xfId="0" applyFont="1" applyFill="1" applyAlignment="1">
      <alignment/>
    </xf>
    <xf numFmtId="43" fontId="0" fillId="33" borderId="0" xfId="0" applyNumberFormat="1" applyFill="1" applyAlignment="1">
      <alignment horizontal="left"/>
    </xf>
    <xf numFmtId="43" fontId="0" fillId="33" borderId="53" xfId="0" applyNumberFormat="1" applyFill="1" applyBorder="1" applyAlignment="1">
      <alignment/>
    </xf>
    <xf numFmtId="0" fontId="0" fillId="33" borderId="58"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9" xfId="0" applyFill="1" applyBorder="1" applyAlignment="1">
      <alignment/>
    </xf>
    <xf numFmtId="0" fontId="0" fillId="33" borderId="60" xfId="0" applyFill="1" applyBorder="1" applyAlignment="1">
      <alignment/>
    </xf>
    <xf numFmtId="43" fontId="0" fillId="33" borderId="60"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8" fillId="43"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0" fillId="0" borderId="0" xfId="0" applyFont="1" applyFill="1" applyBorder="1" applyAlignment="1">
      <alignment horizontal="center" textRotation="45" wrapText="1"/>
    </xf>
    <xf numFmtId="0" fontId="0" fillId="0" borderId="55" xfId="0" applyFont="1" applyFill="1" applyBorder="1" applyAlignment="1">
      <alignment horizontal="center" wrapText="1"/>
    </xf>
    <xf numFmtId="9" fontId="0" fillId="0" borderId="56" xfId="0" applyNumberFormat="1" applyFont="1" applyFill="1" applyBorder="1" applyAlignment="1">
      <alignment horizontal="center" vertical="center"/>
    </xf>
    <xf numFmtId="9" fontId="0" fillId="0" borderId="56" xfId="0" applyNumberFormat="1" applyFill="1" applyBorder="1" applyAlignment="1">
      <alignment horizontal="center" vertical="center"/>
    </xf>
    <xf numFmtId="9" fontId="0" fillId="0" borderId="0" xfId="59" applyFont="1" applyFill="1" applyBorder="1" applyAlignment="1">
      <alignment horizontal="center" vertical="center" wrapText="1"/>
    </xf>
    <xf numFmtId="2" fontId="16" fillId="33" borderId="0" xfId="0" applyNumberFormat="1" applyFont="1" applyFill="1" applyAlignment="1">
      <alignment horizontal="center" wrapText="1"/>
    </xf>
    <xf numFmtId="2" fontId="16" fillId="33" borderId="61" xfId="0" applyNumberFormat="1" applyFont="1" applyFill="1" applyBorder="1" applyAlignment="1">
      <alignment horizontal="center" wrapText="1"/>
    </xf>
    <xf numFmtId="2" fontId="0" fillId="0" borderId="0" xfId="42" applyNumberFormat="1" applyFont="1" applyFill="1" applyBorder="1" applyAlignment="1">
      <alignment horizontal="center" vertical="center"/>
    </xf>
    <xf numFmtId="9" fontId="0" fillId="0" borderId="0" xfId="59" applyNumberFormat="1" applyFont="1" applyFill="1" applyBorder="1" applyAlignment="1">
      <alignment horizontal="center" vertical="center" wrapText="1"/>
    </xf>
    <xf numFmtId="2" fontId="1" fillId="33" borderId="53" xfId="0" applyNumberFormat="1" applyFont="1" applyFill="1" applyBorder="1" applyAlignment="1">
      <alignment horizontal="center" vertical="center" wrapText="1"/>
    </xf>
    <xf numFmtId="9" fontId="0" fillId="33" borderId="53" xfId="0" applyNumberFormat="1" applyFill="1" applyBorder="1" applyAlignment="1">
      <alignment horizontal="center" vertical="center"/>
    </xf>
    <xf numFmtId="2" fontId="15" fillId="43" borderId="0" xfId="42" applyNumberFormat="1" applyFont="1" applyFill="1" applyBorder="1" applyAlignment="1">
      <alignment horizontal="center" wrapText="1"/>
    </xf>
    <xf numFmtId="0" fontId="0" fillId="43" borderId="23" xfId="0" applyFont="1" applyFill="1" applyBorder="1" applyAlignment="1">
      <alignment horizontal="left"/>
    </xf>
    <xf numFmtId="0" fontId="0" fillId="43" borderId="0" xfId="0" applyFill="1" applyBorder="1" applyAlignment="1">
      <alignment horizontal="left"/>
    </xf>
    <xf numFmtId="0" fontId="13" fillId="0" borderId="0" xfId="0" applyFont="1" applyAlignment="1">
      <alignment horizontal="left" vertical="center" wrapText="1"/>
    </xf>
    <xf numFmtId="0" fontId="1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7">
      <selection activeCell="F38" sqref="F3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45</v>
      </c>
      <c r="B1" s="5"/>
      <c r="C1" s="5"/>
      <c r="D1" s="5"/>
      <c r="F1" s="4"/>
      <c r="G1" s="5"/>
      <c r="H1" s="5"/>
      <c r="I1" s="5" t="s">
        <v>59</v>
      </c>
      <c r="J1" s="5"/>
    </row>
    <row r="2" spans="1:10" ht="13.5" thickBot="1">
      <c r="A2" s="113" t="s">
        <v>1</v>
      </c>
      <c r="B2" s="114" t="s">
        <v>46</v>
      </c>
      <c r="C2" s="114" t="s">
        <v>55</v>
      </c>
      <c r="D2" s="114"/>
      <c r="F2" s="4" t="s">
        <v>47</v>
      </c>
      <c r="G2" s="5"/>
      <c r="H2" s="5"/>
      <c r="I2" s="7" t="s">
        <v>15</v>
      </c>
      <c r="J2" s="5"/>
    </row>
    <row r="3" spans="1:10" ht="13.5" thickBot="1">
      <c r="A3" s="112" t="s">
        <v>12</v>
      </c>
      <c r="B3" s="112" t="s">
        <v>2</v>
      </c>
      <c r="C3" s="112" t="s">
        <v>56</v>
      </c>
      <c r="D3" s="101" t="s">
        <v>43</v>
      </c>
      <c r="E3" s="98" t="s">
        <v>58</v>
      </c>
      <c r="F3" s="6" t="s">
        <v>0</v>
      </c>
      <c r="G3" s="7" t="s">
        <v>2</v>
      </c>
      <c r="H3" s="7" t="s">
        <v>13</v>
      </c>
      <c r="I3" s="7" t="s">
        <v>51</v>
      </c>
      <c r="J3" s="8" t="s">
        <v>20</v>
      </c>
    </row>
    <row r="4" spans="1:10" ht="12.75">
      <c r="A4" s="115" t="s">
        <v>3</v>
      </c>
      <c r="B4" s="115" t="s">
        <v>9</v>
      </c>
      <c r="C4" s="116">
        <v>1</v>
      </c>
      <c r="D4" s="114">
        <v>4000</v>
      </c>
      <c r="E4" s="79">
        <f aca="true" t="shared" si="0" ref="E4:E9">(C15*$J$4)+(D15*$J$5)+(E15*$J$6)</f>
        <v>2850</v>
      </c>
      <c r="F4" s="38" t="s">
        <v>42</v>
      </c>
      <c r="G4" s="37" t="s">
        <v>10</v>
      </c>
      <c r="H4" s="39">
        <f>'Margem LUCRO (CALC MARK UP)'!B3</f>
        <v>12.78980278980279</v>
      </c>
      <c r="I4" s="40">
        <v>0.18</v>
      </c>
      <c r="J4" s="117">
        <v>3000</v>
      </c>
    </row>
    <row r="5" spans="1:10" ht="12.75">
      <c r="A5" s="115" t="s">
        <v>4</v>
      </c>
      <c r="B5" s="115" t="s">
        <v>10</v>
      </c>
      <c r="C5" s="116">
        <v>0.5</v>
      </c>
      <c r="D5" s="114">
        <v>9000</v>
      </c>
      <c r="E5" s="79">
        <f t="shared" si="0"/>
        <v>8700</v>
      </c>
      <c r="F5" s="38" t="s">
        <v>17</v>
      </c>
      <c r="G5" s="37" t="s">
        <v>10</v>
      </c>
      <c r="H5" s="39">
        <f>'Margem LUCRO (CALC MARK UP)'!B4</f>
        <v>17.075517075517077</v>
      </c>
      <c r="I5" s="40">
        <v>0.18</v>
      </c>
      <c r="J5" s="117">
        <v>900</v>
      </c>
    </row>
    <row r="6" spans="1:10" ht="13.5" thickBot="1">
      <c r="A6" s="115" t="s">
        <v>5</v>
      </c>
      <c r="B6" s="115" t="s">
        <v>11</v>
      </c>
      <c r="C6" s="116">
        <v>1</v>
      </c>
      <c r="D6" s="114">
        <v>2000</v>
      </c>
      <c r="E6" s="79">
        <f t="shared" si="0"/>
        <v>2160</v>
      </c>
      <c r="F6" s="87" t="s">
        <v>18</v>
      </c>
      <c r="G6" s="88" t="s">
        <v>10</v>
      </c>
      <c r="H6" s="39">
        <f>'Margem LUCRO (CALC MARK UP)'!B5</f>
        <v>15.257335257335257</v>
      </c>
      <c r="I6" s="89">
        <v>0.18</v>
      </c>
      <c r="J6" s="117">
        <v>1500</v>
      </c>
    </row>
    <row r="7" spans="1:5" ht="12.75">
      <c r="A7" s="115" t="s">
        <v>6</v>
      </c>
      <c r="B7" s="115" t="s">
        <v>9</v>
      </c>
      <c r="C7" s="116">
        <v>8</v>
      </c>
      <c r="D7" s="114">
        <v>4000</v>
      </c>
      <c r="E7" s="79">
        <f t="shared" si="0"/>
        <v>3030</v>
      </c>
    </row>
    <row r="8" spans="1:5" ht="12.75">
      <c r="A8" s="115" t="s">
        <v>7</v>
      </c>
      <c r="B8" s="115" t="s">
        <v>9</v>
      </c>
      <c r="C8" s="116">
        <v>5</v>
      </c>
      <c r="D8" s="114">
        <v>1500</v>
      </c>
      <c r="E8" s="79">
        <f t="shared" si="0"/>
        <v>780</v>
      </c>
    </row>
    <row r="9" spans="1:5" ht="12.75">
      <c r="A9" s="115" t="s">
        <v>8</v>
      </c>
      <c r="B9" s="115" t="s">
        <v>9</v>
      </c>
      <c r="C9" s="116">
        <v>20</v>
      </c>
      <c r="D9" s="114">
        <v>800</v>
      </c>
      <c r="E9" s="79">
        <f t="shared" si="0"/>
        <v>225</v>
      </c>
    </row>
    <row r="11" spans="1:5" ht="12.75">
      <c r="A11" s="5" t="s">
        <v>35</v>
      </c>
      <c r="B11" s="5"/>
      <c r="C11" s="5"/>
      <c r="D11" s="5"/>
      <c r="E11" s="5"/>
    </row>
    <row r="12" spans="1:5" ht="12.75">
      <c r="A12" s="4" t="s">
        <v>19</v>
      </c>
      <c r="B12" s="5"/>
      <c r="C12" s="5"/>
      <c r="D12" s="5"/>
      <c r="E12" s="5"/>
    </row>
    <row r="13" spans="1:5" ht="13.5" thickBot="1">
      <c r="A13" s="5" t="s">
        <v>48</v>
      </c>
      <c r="B13" s="5"/>
      <c r="C13" s="206" t="s">
        <v>61</v>
      </c>
      <c r="D13" s="206"/>
      <c r="E13" s="206"/>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0.7</v>
      </c>
      <c r="G18" t="s">
        <v>57</v>
      </c>
    </row>
    <row r="19" spans="1:5" ht="13.5" thickBot="1">
      <c r="A19" s="38" t="s">
        <v>7</v>
      </c>
      <c r="B19" s="37" t="s">
        <v>9</v>
      </c>
      <c r="C19" s="37">
        <v>0.1</v>
      </c>
      <c r="D19" s="37">
        <v>0.2</v>
      </c>
      <c r="E19" s="37">
        <v>0.2</v>
      </c>
    </row>
    <row r="20" spans="1:9" ht="13.5" thickBot="1">
      <c r="A20" s="87" t="s">
        <v>8</v>
      </c>
      <c r="B20" s="88" t="s">
        <v>9</v>
      </c>
      <c r="C20" s="88">
        <v>0</v>
      </c>
      <c r="D20" s="88">
        <v>0.25</v>
      </c>
      <c r="E20" s="88"/>
      <c r="G20" s="94" t="s">
        <v>28</v>
      </c>
      <c r="H20" s="92"/>
      <c r="I20" s="93"/>
    </row>
    <row r="21" spans="8:9" ht="13.5" thickBot="1">
      <c r="H21" s="95" t="s">
        <v>40</v>
      </c>
      <c r="I21" s="96" t="s">
        <v>41</v>
      </c>
    </row>
    <row r="22" spans="1:8" ht="13.5" thickBot="1">
      <c r="A22" t="s">
        <v>36</v>
      </c>
      <c r="G22" s="71" t="s">
        <v>16</v>
      </c>
      <c r="H22" s="1">
        <f>Resultado!C3</f>
        <v>76623.37662337662</v>
      </c>
    </row>
    <row r="23" spans="1:9" ht="12.75">
      <c r="A23" t="s">
        <v>37</v>
      </c>
      <c r="G23" s="68" t="s">
        <v>26</v>
      </c>
      <c r="H23" s="1">
        <f>Resultado!C4</f>
        <v>17623.376623376622</v>
      </c>
      <c r="I23" s="74"/>
    </row>
    <row r="24" spans="1:9" ht="13.5" thickBot="1">
      <c r="A24" t="s">
        <v>38</v>
      </c>
      <c r="G24" s="69" t="s">
        <v>27</v>
      </c>
      <c r="H24" s="1">
        <f>Resultado!C5</f>
        <v>42000</v>
      </c>
      <c r="I24" s="75"/>
    </row>
    <row r="25" spans="1:9" ht="13.5" thickBot="1">
      <c r="A25" t="s">
        <v>39</v>
      </c>
      <c r="G25" s="70" t="s">
        <v>49</v>
      </c>
      <c r="H25" s="1">
        <f>Resultado!C6</f>
        <v>17000</v>
      </c>
      <c r="I25" s="77"/>
    </row>
    <row r="26" spans="1:9" ht="13.5" thickBot="1">
      <c r="A26" s="180" t="s">
        <v>107</v>
      </c>
      <c r="G26" s="203" t="s">
        <v>34</v>
      </c>
      <c r="H26" s="204"/>
      <c r="I26" s="205"/>
    </row>
    <row r="27" spans="1:9" ht="13.5" thickBot="1">
      <c r="A27" t="s">
        <v>50</v>
      </c>
      <c r="G27" s="84" t="s">
        <v>14</v>
      </c>
      <c r="H27" s="1">
        <f>H25</f>
        <v>17000</v>
      </c>
      <c r="I27" s="81"/>
    </row>
    <row r="28" spans="1:9" ht="13.5" thickBot="1">
      <c r="A28" s="180" t="s">
        <v>108</v>
      </c>
      <c r="G28" s="85" t="s">
        <v>25</v>
      </c>
      <c r="H28" s="67">
        <v>15000</v>
      </c>
      <c r="I28" s="72"/>
    </row>
    <row r="29" spans="7:9" ht="13.5" thickBot="1">
      <c r="G29" s="86" t="s">
        <v>44</v>
      </c>
      <c r="H29" s="83">
        <f>H27-H28</f>
        <v>2000</v>
      </c>
      <c r="I29" s="82"/>
    </row>
    <row r="30" spans="1:6" ht="19.5">
      <c r="A30" s="202" t="s">
        <v>123</v>
      </c>
      <c r="B30" s="202"/>
      <c r="C30" s="202"/>
      <c r="D30" s="202"/>
      <c r="E30" s="202"/>
      <c r="F30" s="202"/>
    </row>
    <row r="33" ht="12.75">
      <c r="K33" s="102"/>
    </row>
    <row r="35" ht="12.75">
      <c r="K35" s="102"/>
    </row>
    <row r="37" ht="12.75">
      <c r="K37" s="110"/>
    </row>
    <row r="39" ht="15.75">
      <c r="L39" s="109"/>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19</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21</v>
      </c>
      <c r="D4" s="30">
        <f>QUESTÕES!J4</f>
        <v>3000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2850</v>
      </c>
      <c r="D5" s="34">
        <f>QUESTÕES!C15*'Consumo de materiais'!$D$4</f>
        <v>1500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8700</v>
      </c>
      <c r="D6" s="34">
        <f>QUESTÕES!C16*'Consumo de materiais'!$D$4</f>
        <v>3000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2160</v>
      </c>
      <c r="D7" s="34">
        <f>QUESTÕES!C17*'Consumo de materiais'!$D$4</f>
        <v>1200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3030</v>
      </c>
      <c r="D8" s="34">
        <f>QUESTÕES!C18*'Consumo de materiais'!$D$4</f>
        <v>1800</v>
      </c>
      <c r="E8" s="34">
        <f>QUESTÕES!D18*'Consumo de materiais'!$E$4</f>
        <v>180</v>
      </c>
      <c r="F8" s="34">
        <f>QUESTÕES!E18*'Consumo de materiais'!$F$4</f>
        <v>1050</v>
      </c>
      <c r="G8" s="18"/>
      <c r="H8" s="18"/>
      <c r="I8" s="18"/>
      <c r="J8" s="18"/>
      <c r="K8" s="18"/>
      <c r="L8" s="19"/>
    </row>
    <row r="9" spans="1:12" ht="12.75">
      <c r="A9" s="13" t="str">
        <f>QUESTÕES!A8</f>
        <v>Molho de tomate</v>
      </c>
      <c r="B9" s="37" t="s">
        <v>9</v>
      </c>
      <c r="C9" s="56">
        <f t="shared" si="0"/>
        <v>780</v>
      </c>
      <c r="D9" s="34">
        <f>QUESTÕES!C19*'Consumo de materiais'!$D$4</f>
        <v>300</v>
      </c>
      <c r="E9" s="34">
        <f>QUESTÕES!D19*'Consumo de materiais'!$E$4</f>
        <v>180</v>
      </c>
      <c r="F9" s="34">
        <f>QUESTÕES!E19*'Consumo de materiais'!$F$4</f>
        <v>300</v>
      </c>
      <c r="G9" s="18"/>
      <c r="H9" s="18"/>
      <c r="I9" s="18"/>
      <c r="J9" s="18"/>
      <c r="K9" s="18"/>
      <c r="L9" s="19"/>
    </row>
    <row r="10" spans="1:12" ht="13.5" thickBot="1">
      <c r="A10" s="13" t="str">
        <f>QUESTÕES!A9</f>
        <v>Presunto</v>
      </c>
      <c r="B10" s="88" t="s">
        <v>9</v>
      </c>
      <c r="C10" s="56">
        <f t="shared" si="0"/>
        <v>225</v>
      </c>
      <c r="D10" s="34">
        <f>QUESTÕES!C20*'Consumo de materiais'!$D$4</f>
        <v>0</v>
      </c>
      <c r="E10" s="34">
        <f>QUESTÕES!D20*'Consumo de materiais'!$E$4</f>
        <v>225</v>
      </c>
      <c r="F10" s="34">
        <f>QUESTÕES!E20*'Consumo de materiais'!$F$4</f>
        <v>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6" sqref="F6"/>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22</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53</v>
      </c>
      <c r="D4" s="48" t="s">
        <v>23</v>
      </c>
      <c r="E4" s="99">
        <f>SUM(E7:E12)</f>
        <v>6.699999999999999</v>
      </c>
      <c r="F4" s="99">
        <f>SUM(F7:F12)</f>
        <v>10</v>
      </c>
      <c r="G4" s="99">
        <f>SUM(G7:G12)</f>
        <v>8.6</v>
      </c>
      <c r="H4" s="44"/>
      <c r="I4" s="44"/>
      <c r="J4" s="44"/>
      <c r="K4" s="44"/>
      <c r="L4" s="44"/>
      <c r="M4" s="44"/>
      <c r="N4" s="44"/>
      <c r="O4" s="45"/>
    </row>
    <row r="5" spans="3:15" ht="13.5" thickBot="1">
      <c r="C5" s="5" t="s">
        <v>54</v>
      </c>
      <c r="D5" s="49" t="s">
        <v>21</v>
      </c>
      <c r="E5" s="97">
        <f>E4*E6</f>
        <v>20099.999999999996</v>
      </c>
      <c r="F5" s="97">
        <f>F4*F6</f>
        <v>9000</v>
      </c>
      <c r="G5" s="97">
        <f>G4*G6</f>
        <v>12900</v>
      </c>
      <c r="H5" s="46"/>
      <c r="I5" s="46"/>
      <c r="J5" s="46"/>
      <c r="K5" s="46"/>
      <c r="L5" s="46"/>
      <c r="M5" s="46"/>
      <c r="N5" s="46"/>
      <c r="O5" s="47"/>
    </row>
    <row r="6" spans="1:16" ht="13.5" thickBot="1">
      <c r="A6" s="11" t="s">
        <v>12</v>
      </c>
      <c r="B6" s="12" t="s">
        <v>2</v>
      </c>
      <c r="C6" s="22" t="s">
        <v>52</v>
      </c>
      <c r="D6" s="31" t="s">
        <v>21</v>
      </c>
      <c r="E6" s="50">
        <f>'Consumo de materiais'!D4</f>
        <v>3000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59">
        <f>QUESTÕES!C15*'Custo de materiais'!C7</f>
        <v>0.5</v>
      </c>
      <c r="F7" s="59">
        <f>QUESTÕES!D15*'Custo de materiais'!C7</f>
        <v>0.5</v>
      </c>
      <c r="G7" s="59">
        <f>QUESTÕES!E15*'Custo de materiais'!C7</f>
        <v>0.6</v>
      </c>
      <c r="H7" s="60"/>
      <c r="I7" s="60"/>
      <c r="J7" s="60"/>
      <c r="K7" s="60"/>
      <c r="L7" s="60"/>
      <c r="M7" s="60"/>
      <c r="N7" s="60"/>
      <c r="O7" s="61"/>
    </row>
    <row r="8" spans="1:15" ht="13.5" thickBot="1">
      <c r="A8" s="13" t="str">
        <f>QUESTÕES!A5</f>
        <v>Ovo</v>
      </c>
      <c r="B8" s="13" t="str">
        <f>QUESTÕES!B5</f>
        <v>un.</v>
      </c>
      <c r="C8" s="43">
        <f>QUESTÕES!C5</f>
        <v>0.5</v>
      </c>
      <c r="D8" s="56"/>
      <c r="E8" s="59">
        <f>QUESTÕES!C16*'Custo de materiais'!C8</f>
        <v>0.5</v>
      </c>
      <c r="F8" s="59">
        <f>QUESTÕES!D16*'Custo de materiais'!C8</f>
        <v>1.5</v>
      </c>
      <c r="G8" s="59">
        <f>QUESTÕES!E16*'Custo de materiais'!C8</f>
        <v>1</v>
      </c>
      <c r="H8" s="60"/>
      <c r="I8" s="60"/>
      <c r="J8" s="60"/>
      <c r="K8" s="60"/>
      <c r="L8" s="60"/>
      <c r="M8" s="60"/>
      <c r="N8" s="60"/>
      <c r="O8" s="61"/>
    </row>
    <row r="9" spans="1:15" ht="13.5" thickBot="1">
      <c r="A9" s="13" t="str">
        <f>QUESTÕES!A6</f>
        <v>Leite</v>
      </c>
      <c r="B9" s="13" t="str">
        <f>QUESTÕES!B6</f>
        <v>L</v>
      </c>
      <c r="C9" s="43">
        <f>QUESTÕES!C6</f>
        <v>1</v>
      </c>
      <c r="D9" s="56"/>
      <c r="E9" s="59">
        <f>QUESTÕES!C17*'Custo de materiais'!C9</f>
        <v>0.4</v>
      </c>
      <c r="F9" s="59">
        <f>QUESTÕES!D17*'Custo de materiais'!C9</f>
        <v>0.4</v>
      </c>
      <c r="G9" s="59">
        <f>QUESTÕES!E17*'Custo de materiais'!C9</f>
        <v>0.4</v>
      </c>
      <c r="H9" s="60"/>
      <c r="I9" s="60"/>
      <c r="J9" s="60"/>
      <c r="K9" s="60"/>
      <c r="L9" s="60"/>
      <c r="M9" s="60"/>
      <c r="N9" s="60"/>
      <c r="O9" s="61"/>
    </row>
    <row r="10" spans="1:15" ht="13.5" thickBot="1">
      <c r="A10" s="13" t="str">
        <f>QUESTÕES!A7</f>
        <v>Queijo muzzarela</v>
      </c>
      <c r="B10" s="13" t="str">
        <f>QUESTÕES!B7</f>
        <v>kg</v>
      </c>
      <c r="C10" s="43">
        <f>QUESTÕES!C7</f>
        <v>8</v>
      </c>
      <c r="D10" s="56"/>
      <c r="E10" s="59">
        <f>QUESTÕES!C18*'Custo de materiais'!C10</f>
        <v>4.8</v>
      </c>
      <c r="F10" s="59">
        <f>QUESTÕES!D18*'Custo de materiais'!C10</f>
        <v>1.6</v>
      </c>
      <c r="G10" s="59">
        <f>QUESTÕES!E18*'Custo de materiais'!C10</f>
        <v>5.6</v>
      </c>
      <c r="H10" s="60"/>
      <c r="I10" s="60"/>
      <c r="J10" s="60"/>
      <c r="K10" s="60"/>
      <c r="L10" s="60"/>
      <c r="M10" s="60"/>
      <c r="N10" s="60"/>
      <c r="O10" s="61"/>
    </row>
    <row r="11" spans="1:15" ht="13.5" thickBot="1">
      <c r="A11" s="13" t="str">
        <f>QUESTÕES!A8</f>
        <v>Molho de tomate</v>
      </c>
      <c r="B11" s="13" t="str">
        <f>QUESTÕES!B8</f>
        <v>kg</v>
      </c>
      <c r="C11" s="43">
        <f>QUESTÕES!C8</f>
        <v>5</v>
      </c>
      <c r="D11" s="56"/>
      <c r="E11" s="59">
        <f>QUESTÕES!C19*'Custo de materiais'!C11</f>
        <v>0.5</v>
      </c>
      <c r="F11" s="59">
        <f>QUESTÕES!D19*'Custo de materiais'!C11</f>
        <v>1</v>
      </c>
      <c r="G11" s="59">
        <f>QUESTÕES!E19*'Custo de materiais'!C11</f>
        <v>1</v>
      </c>
      <c r="H11" s="60"/>
      <c r="I11" s="60"/>
      <c r="J11" s="60"/>
      <c r="K11" s="60"/>
      <c r="L11" s="60"/>
      <c r="M11" s="60"/>
      <c r="N11" s="60"/>
      <c r="O11" s="61"/>
    </row>
    <row r="12" spans="1:15" ht="12.75">
      <c r="A12" s="13" t="str">
        <f>QUESTÕES!A9</f>
        <v>Presunto</v>
      </c>
      <c r="B12" s="13" t="str">
        <f>QUESTÕES!B9</f>
        <v>kg</v>
      </c>
      <c r="C12" s="43">
        <f>QUESTÕES!C9</f>
        <v>20</v>
      </c>
      <c r="D12" s="56"/>
      <c r="E12" s="59">
        <f>QUESTÕES!C20*'Custo de materiais'!C12</f>
        <v>0</v>
      </c>
      <c r="F12" s="59">
        <f>QUESTÕES!D20*'Custo de materiais'!C12</f>
        <v>5</v>
      </c>
      <c r="G12" s="59">
        <f>QUESTÕES!E20*'Custo de materiais'!C12</f>
        <v>0</v>
      </c>
      <c r="H12" s="60"/>
      <c r="I12" s="60"/>
      <c r="J12" s="60"/>
      <c r="K12" s="60"/>
      <c r="L12" s="60"/>
      <c r="M12" s="60"/>
      <c r="N12" s="60"/>
      <c r="O12" s="61"/>
    </row>
    <row r="13" spans="1:15" ht="12.75">
      <c r="A13" s="13"/>
      <c r="B13" s="14"/>
      <c r="C13" s="55"/>
      <c r="D13" s="56"/>
      <c r="E13" s="59"/>
      <c r="F13" s="60"/>
      <c r="G13" s="60"/>
      <c r="H13" s="60"/>
      <c r="I13" s="60"/>
      <c r="J13" s="60"/>
      <c r="K13" s="60"/>
      <c r="L13" s="60"/>
      <c r="M13" s="60"/>
      <c r="N13" s="60"/>
      <c r="O13" s="61"/>
    </row>
    <row r="14" spans="1:15" ht="12.75">
      <c r="A14" s="13"/>
      <c r="B14" s="14"/>
      <c r="C14" s="55"/>
      <c r="D14" s="56"/>
      <c r="E14" s="59"/>
      <c r="F14" s="60"/>
      <c r="G14" s="60"/>
      <c r="H14" s="60"/>
      <c r="I14" s="60"/>
      <c r="J14" s="60"/>
      <c r="K14" s="60"/>
      <c r="L14" s="60"/>
      <c r="M14" s="60"/>
      <c r="N14" s="60"/>
      <c r="O14" s="61"/>
    </row>
    <row r="15" spans="1:15" ht="12.75">
      <c r="A15" s="13"/>
      <c r="B15" s="14"/>
      <c r="C15" s="55"/>
      <c r="D15" s="56"/>
      <c r="E15" s="59"/>
      <c r="F15" s="60"/>
      <c r="G15" s="60"/>
      <c r="H15" s="60"/>
      <c r="I15" s="60"/>
      <c r="J15" s="60"/>
      <c r="K15" s="60"/>
      <c r="L15" s="60"/>
      <c r="M15" s="60"/>
      <c r="N15" s="60"/>
      <c r="O15" s="61"/>
    </row>
    <row r="16" spans="1:15" ht="12.75">
      <c r="A16" s="13"/>
      <c r="B16" s="14"/>
      <c r="C16" s="55"/>
      <c r="D16" s="56"/>
      <c r="E16" s="59"/>
      <c r="F16" s="60"/>
      <c r="G16" s="60"/>
      <c r="H16" s="60"/>
      <c r="I16" s="60"/>
      <c r="J16" s="60"/>
      <c r="K16" s="60"/>
      <c r="L16" s="60"/>
      <c r="M16" s="60"/>
      <c r="N16" s="60"/>
      <c r="O16" s="61"/>
    </row>
    <row r="17" spans="1:15" ht="12.75">
      <c r="A17" s="13"/>
      <c r="B17" s="14"/>
      <c r="C17" s="55"/>
      <c r="D17" s="56"/>
      <c r="E17" s="59"/>
      <c r="F17" s="60"/>
      <c r="G17" s="60"/>
      <c r="H17" s="60"/>
      <c r="I17" s="60"/>
      <c r="J17" s="60"/>
      <c r="K17" s="60"/>
      <c r="L17" s="60"/>
      <c r="M17" s="60"/>
      <c r="N17" s="60"/>
      <c r="O17" s="61"/>
    </row>
    <row r="18" spans="1:15" ht="12.75">
      <c r="A18" s="13"/>
      <c r="B18" s="14"/>
      <c r="C18" s="55"/>
      <c r="D18" s="56"/>
      <c r="E18" s="59"/>
      <c r="F18" s="60"/>
      <c r="G18" s="60"/>
      <c r="H18" s="60"/>
      <c r="I18" s="60"/>
      <c r="J18" s="60"/>
      <c r="K18" s="60"/>
      <c r="L18" s="60"/>
      <c r="M18" s="60"/>
      <c r="N18" s="60"/>
      <c r="O18" s="61"/>
    </row>
    <row r="19" spans="1:15" ht="12.75">
      <c r="A19" s="13"/>
      <c r="B19" s="14"/>
      <c r="C19" s="55"/>
      <c r="D19" s="56"/>
      <c r="E19" s="59"/>
      <c r="F19" s="60"/>
      <c r="G19" s="60"/>
      <c r="H19" s="60"/>
      <c r="I19" s="60"/>
      <c r="J19" s="60"/>
      <c r="K19" s="60"/>
      <c r="L19" s="60"/>
      <c r="M19" s="60"/>
      <c r="N19" s="60"/>
      <c r="O19" s="61"/>
    </row>
    <row r="20" spans="1:15" ht="12.75">
      <c r="A20" s="13"/>
      <c r="B20" s="14"/>
      <c r="C20" s="55"/>
      <c r="D20" s="56"/>
      <c r="E20" s="59"/>
      <c r="F20" s="60"/>
      <c r="G20" s="60"/>
      <c r="H20" s="60"/>
      <c r="I20" s="60"/>
      <c r="J20" s="60"/>
      <c r="K20" s="60"/>
      <c r="L20" s="60"/>
      <c r="M20" s="60"/>
      <c r="N20" s="60"/>
      <c r="O20" s="61"/>
    </row>
    <row r="21" spans="1:15" ht="12.75">
      <c r="A21" s="13"/>
      <c r="B21" s="14"/>
      <c r="C21" s="55"/>
      <c r="D21" s="56"/>
      <c r="E21" s="59"/>
      <c r="F21" s="60"/>
      <c r="G21" s="60"/>
      <c r="H21" s="60"/>
      <c r="I21" s="60"/>
      <c r="J21" s="60"/>
      <c r="K21" s="60"/>
      <c r="L21" s="60"/>
      <c r="M21" s="60"/>
      <c r="N21" s="60"/>
      <c r="O21" s="61"/>
    </row>
    <row r="22" spans="1:15" ht="12.75">
      <c r="A22" s="13"/>
      <c r="B22" s="14"/>
      <c r="C22" s="55"/>
      <c r="D22" s="56"/>
      <c r="E22" s="59"/>
      <c r="F22" s="60"/>
      <c r="G22" s="60"/>
      <c r="H22" s="60"/>
      <c r="I22" s="60"/>
      <c r="J22" s="60"/>
      <c r="K22" s="60"/>
      <c r="L22" s="60"/>
      <c r="M22" s="60"/>
      <c r="N22" s="60"/>
      <c r="O22" s="61"/>
    </row>
    <row r="23" spans="1:15" ht="12.75">
      <c r="A23" s="13"/>
      <c r="B23" s="14"/>
      <c r="C23" s="55"/>
      <c r="D23" s="56"/>
      <c r="E23" s="59"/>
      <c r="F23" s="60"/>
      <c r="G23" s="60"/>
      <c r="H23" s="60"/>
      <c r="I23" s="60"/>
      <c r="J23" s="60"/>
      <c r="K23" s="60"/>
      <c r="L23" s="60"/>
      <c r="M23" s="60"/>
      <c r="N23" s="60"/>
      <c r="O23" s="61"/>
    </row>
    <row r="24" spans="1:15" ht="12.75">
      <c r="A24" s="13"/>
      <c r="B24" s="14"/>
      <c r="C24" s="55"/>
      <c r="D24" s="56"/>
      <c r="E24" s="59"/>
      <c r="F24" s="60"/>
      <c r="G24" s="60"/>
      <c r="H24" s="60"/>
      <c r="I24" s="60"/>
      <c r="J24" s="60"/>
      <c r="K24" s="60"/>
      <c r="L24" s="60"/>
      <c r="M24" s="60"/>
      <c r="N24" s="60"/>
      <c r="O24" s="61"/>
    </row>
    <row r="25" spans="1:15" ht="12.75">
      <c r="A25" s="13"/>
      <c r="B25" s="14"/>
      <c r="C25" s="55"/>
      <c r="D25" s="56"/>
      <c r="E25" s="59"/>
      <c r="F25" s="60"/>
      <c r="G25" s="60"/>
      <c r="H25" s="60"/>
      <c r="I25" s="60"/>
      <c r="J25" s="60"/>
      <c r="K25" s="60"/>
      <c r="L25" s="60"/>
      <c r="M25" s="60"/>
      <c r="N25" s="60"/>
      <c r="O25" s="61"/>
    </row>
    <row r="26" spans="1:15" ht="12.75">
      <c r="A26" s="13"/>
      <c r="B26" s="14"/>
      <c r="C26" s="55"/>
      <c r="D26" s="56"/>
      <c r="E26" s="59"/>
      <c r="F26" s="60"/>
      <c r="G26" s="60"/>
      <c r="H26" s="60"/>
      <c r="I26" s="60"/>
      <c r="J26" s="60"/>
      <c r="K26" s="60"/>
      <c r="L26" s="60"/>
      <c r="M26" s="60"/>
      <c r="N26" s="60"/>
      <c r="O26" s="61"/>
    </row>
    <row r="27" spans="1:15" ht="12.75">
      <c r="A27" s="13"/>
      <c r="B27" s="14"/>
      <c r="C27" s="55"/>
      <c r="D27" s="56"/>
      <c r="E27" s="59"/>
      <c r="F27" s="60"/>
      <c r="G27" s="60"/>
      <c r="H27" s="60"/>
      <c r="I27" s="60"/>
      <c r="J27" s="60"/>
      <c r="K27" s="60"/>
      <c r="L27" s="60"/>
      <c r="M27" s="60"/>
      <c r="N27" s="60"/>
      <c r="O27" s="61"/>
    </row>
    <row r="28" spans="1:15" ht="12.75">
      <c r="A28" s="13"/>
      <c r="B28" s="14"/>
      <c r="C28" s="55"/>
      <c r="D28" s="56"/>
      <c r="E28" s="59"/>
      <c r="F28" s="60"/>
      <c r="G28" s="60"/>
      <c r="H28" s="60"/>
      <c r="I28" s="60"/>
      <c r="J28" s="60"/>
      <c r="K28" s="60"/>
      <c r="L28" s="60"/>
      <c r="M28" s="60"/>
      <c r="N28" s="60"/>
      <c r="O28" s="61"/>
    </row>
    <row r="29" spans="1:15" ht="12.75">
      <c r="A29" s="13"/>
      <c r="B29" s="14"/>
      <c r="C29" s="55"/>
      <c r="D29" s="56"/>
      <c r="E29" s="59"/>
      <c r="F29" s="60"/>
      <c r="G29" s="60"/>
      <c r="H29" s="60"/>
      <c r="I29" s="60"/>
      <c r="J29" s="60"/>
      <c r="K29" s="60"/>
      <c r="L29" s="60"/>
      <c r="M29" s="60"/>
      <c r="N29" s="60"/>
      <c r="O29" s="61"/>
    </row>
    <row r="30" spans="1:15" ht="12.75">
      <c r="A30" s="13"/>
      <c r="B30" s="14"/>
      <c r="C30" s="55"/>
      <c r="D30" s="56"/>
      <c r="E30" s="59"/>
      <c r="F30" s="60"/>
      <c r="G30" s="60"/>
      <c r="H30" s="60"/>
      <c r="I30" s="60"/>
      <c r="J30" s="60"/>
      <c r="K30" s="60"/>
      <c r="L30" s="60"/>
      <c r="M30" s="60"/>
      <c r="N30" s="60"/>
      <c r="O30" s="61"/>
    </row>
    <row r="31" spans="1:15" ht="12.75">
      <c r="A31" s="13"/>
      <c r="B31" s="14"/>
      <c r="C31" s="55"/>
      <c r="D31" s="56"/>
      <c r="E31" s="59"/>
      <c r="F31" s="60"/>
      <c r="G31" s="60"/>
      <c r="H31" s="60"/>
      <c r="I31" s="60"/>
      <c r="J31" s="60"/>
      <c r="K31" s="60"/>
      <c r="L31" s="60"/>
      <c r="M31" s="60"/>
      <c r="N31" s="60"/>
      <c r="O31" s="61"/>
    </row>
    <row r="32" spans="1:15" ht="12.75">
      <c r="A32" s="13"/>
      <c r="B32" s="14"/>
      <c r="C32" s="55"/>
      <c r="D32" s="56"/>
      <c r="E32" s="59"/>
      <c r="F32" s="60"/>
      <c r="G32" s="60"/>
      <c r="H32" s="60"/>
      <c r="I32" s="60"/>
      <c r="J32" s="60"/>
      <c r="K32" s="60"/>
      <c r="L32" s="60"/>
      <c r="M32" s="60"/>
      <c r="N32" s="60"/>
      <c r="O32" s="61"/>
    </row>
    <row r="33" spans="1:15" ht="12.75">
      <c r="A33" s="13"/>
      <c r="B33" s="14"/>
      <c r="C33" s="55"/>
      <c r="D33" s="56"/>
      <c r="E33" s="59"/>
      <c r="F33" s="60"/>
      <c r="G33" s="60"/>
      <c r="H33" s="60"/>
      <c r="I33" s="60"/>
      <c r="J33" s="60"/>
      <c r="K33" s="60"/>
      <c r="L33" s="60"/>
      <c r="M33" s="60"/>
      <c r="N33" s="60"/>
      <c r="O33" s="61"/>
    </row>
    <row r="34" spans="1:15" ht="12.75">
      <c r="A34" s="13"/>
      <c r="B34" s="14"/>
      <c r="C34" s="55"/>
      <c r="D34" s="56"/>
      <c r="E34" s="59"/>
      <c r="F34" s="60"/>
      <c r="G34" s="60"/>
      <c r="H34" s="60"/>
      <c r="I34" s="60"/>
      <c r="J34" s="60"/>
      <c r="K34" s="60"/>
      <c r="L34" s="60"/>
      <c r="M34" s="60"/>
      <c r="N34" s="60"/>
      <c r="O34" s="61"/>
    </row>
    <row r="35" spans="1:15" ht="12.75">
      <c r="A35" s="13"/>
      <c r="B35" s="14"/>
      <c r="C35" s="55"/>
      <c r="D35" s="56"/>
      <c r="E35" s="59"/>
      <c r="F35" s="60"/>
      <c r="G35" s="60"/>
      <c r="H35" s="60"/>
      <c r="I35" s="60"/>
      <c r="J35" s="60"/>
      <c r="K35" s="60"/>
      <c r="L35" s="60"/>
      <c r="M35" s="60"/>
      <c r="N35" s="60"/>
      <c r="O35" s="61"/>
    </row>
    <row r="36" spans="1:15" ht="12.75">
      <c r="A36" s="13"/>
      <c r="B36" s="14"/>
      <c r="C36" s="55"/>
      <c r="D36" s="56"/>
      <c r="E36" s="59"/>
      <c r="F36" s="60"/>
      <c r="G36" s="60"/>
      <c r="H36" s="60"/>
      <c r="I36" s="60"/>
      <c r="J36" s="60"/>
      <c r="K36" s="60"/>
      <c r="L36" s="60"/>
      <c r="M36" s="60"/>
      <c r="N36" s="60"/>
      <c r="O36" s="61"/>
    </row>
    <row r="37" spans="1:15" ht="12.75">
      <c r="A37" s="13"/>
      <c r="B37" s="14"/>
      <c r="C37" s="55"/>
      <c r="D37" s="56"/>
      <c r="E37" s="59"/>
      <c r="F37" s="60"/>
      <c r="G37" s="60"/>
      <c r="H37" s="60"/>
      <c r="I37" s="60"/>
      <c r="J37" s="60"/>
      <c r="K37" s="60"/>
      <c r="L37" s="60"/>
      <c r="M37" s="60"/>
      <c r="N37" s="60"/>
      <c r="O37" s="61"/>
    </row>
    <row r="38" spans="1:15" ht="12.75">
      <c r="A38" s="13"/>
      <c r="B38" s="14"/>
      <c r="C38" s="55"/>
      <c r="D38" s="56"/>
      <c r="E38" s="59"/>
      <c r="F38" s="60"/>
      <c r="G38" s="60"/>
      <c r="H38" s="60"/>
      <c r="I38" s="60"/>
      <c r="J38" s="60"/>
      <c r="K38" s="60"/>
      <c r="L38" s="60"/>
      <c r="M38" s="60"/>
      <c r="N38" s="60"/>
      <c r="O38" s="61"/>
    </row>
    <row r="39" spans="1:15" ht="12.75">
      <c r="A39" s="13"/>
      <c r="B39" s="14"/>
      <c r="C39" s="55"/>
      <c r="D39" s="56"/>
      <c r="E39" s="59"/>
      <c r="F39" s="60"/>
      <c r="G39" s="60"/>
      <c r="H39" s="60"/>
      <c r="I39" s="60"/>
      <c r="J39" s="60"/>
      <c r="K39" s="60"/>
      <c r="L39" s="60"/>
      <c r="M39" s="60"/>
      <c r="N39" s="60"/>
      <c r="O39" s="61"/>
    </row>
    <row r="40" spans="1:15" ht="12.75">
      <c r="A40" s="13"/>
      <c r="B40" s="14"/>
      <c r="C40" s="55"/>
      <c r="D40" s="56"/>
      <c r="E40" s="59"/>
      <c r="F40" s="60"/>
      <c r="G40" s="60"/>
      <c r="H40" s="60"/>
      <c r="I40" s="60"/>
      <c r="J40" s="60"/>
      <c r="K40" s="60"/>
      <c r="L40" s="60"/>
      <c r="M40" s="60"/>
      <c r="N40" s="60"/>
      <c r="O40" s="61"/>
    </row>
    <row r="41" spans="1:15" ht="12.75">
      <c r="A41" s="13"/>
      <c r="B41" s="14"/>
      <c r="C41" s="55"/>
      <c r="D41" s="56"/>
      <c r="E41" s="59"/>
      <c r="F41" s="60"/>
      <c r="G41" s="60"/>
      <c r="H41" s="60"/>
      <c r="I41" s="60"/>
      <c r="J41" s="60"/>
      <c r="K41" s="60"/>
      <c r="L41" s="60"/>
      <c r="M41" s="60"/>
      <c r="N41" s="60"/>
      <c r="O41" s="61"/>
    </row>
    <row r="42" spans="1:15" ht="12.75">
      <c r="A42" s="13"/>
      <c r="B42" s="14"/>
      <c r="C42" s="55"/>
      <c r="D42" s="56"/>
      <c r="E42" s="59"/>
      <c r="F42" s="60"/>
      <c r="G42" s="60"/>
      <c r="H42" s="60"/>
      <c r="I42" s="60"/>
      <c r="J42" s="60"/>
      <c r="K42" s="60"/>
      <c r="L42" s="60"/>
      <c r="M42" s="60"/>
      <c r="N42" s="60"/>
      <c r="O42" s="61"/>
    </row>
    <row r="43" spans="1:15" ht="12.75">
      <c r="A43" s="13"/>
      <c r="B43" s="14"/>
      <c r="C43" s="55"/>
      <c r="D43" s="56"/>
      <c r="E43" s="59"/>
      <c r="F43" s="60"/>
      <c r="G43" s="60"/>
      <c r="H43" s="60"/>
      <c r="I43" s="60"/>
      <c r="J43" s="60"/>
      <c r="K43" s="60"/>
      <c r="L43" s="60"/>
      <c r="M43" s="60"/>
      <c r="N43" s="60"/>
      <c r="O43" s="61"/>
    </row>
    <row r="44" spans="1:15" ht="12.75">
      <c r="A44" s="13"/>
      <c r="B44" s="14"/>
      <c r="C44" s="55"/>
      <c r="D44" s="56"/>
      <c r="E44" s="59"/>
      <c r="F44" s="60"/>
      <c r="G44" s="60"/>
      <c r="H44" s="60"/>
      <c r="I44" s="60"/>
      <c r="J44" s="60"/>
      <c r="K44" s="60"/>
      <c r="L44" s="60"/>
      <c r="M44" s="60"/>
      <c r="N44" s="60"/>
      <c r="O44" s="61"/>
    </row>
    <row r="45" spans="1:15" ht="12.75">
      <c r="A45" s="13"/>
      <c r="B45" s="14"/>
      <c r="C45" s="55"/>
      <c r="D45" s="56"/>
      <c r="E45" s="59"/>
      <c r="F45" s="60"/>
      <c r="G45" s="60"/>
      <c r="H45" s="60"/>
      <c r="I45" s="60"/>
      <c r="J45" s="60"/>
      <c r="K45" s="60"/>
      <c r="L45" s="60"/>
      <c r="M45" s="60"/>
      <c r="N45" s="60"/>
      <c r="O45" s="61"/>
    </row>
    <row r="46" spans="1:15" ht="13.5" thickBot="1">
      <c r="A46" s="15"/>
      <c r="B46" s="16"/>
      <c r="C46" s="57"/>
      <c r="D46" s="58"/>
      <c r="E46" s="62"/>
      <c r="F46" s="63"/>
      <c r="G46" s="63"/>
      <c r="H46" s="63"/>
      <c r="I46" s="63"/>
      <c r="J46" s="63"/>
      <c r="K46" s="63"/>
      <c r="L46" s="63"/>
      <c r="M46" s="63"/>
      <c r="N46" s="63"/>
      <c r="O46" s="64"/>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1:T23"/>
  <sheetViews>
    <sheetView showZeros="0" zoomScale="150" zoomScaleNormal="150" zoomScalePageLayoutView="0" workbookViewId="0" topLeftCell="A1">
      <pane xSplit="1" ySplit="2" topLeftCell="H3" activePane="bottomRight" state="frozen"/>
      <selection pane="topLeft" activeCell="A1" sqref="A1"/>
      <selection pane="topRight" activeCell="B1" sqref="B1"/>
      <selection pane="bottomLeft" activeCell="A3" sqref="A3"/>
      <selection pane="bottomRight" activeCell="P18" sqref="P18"/>
    </sheetView>
  </sheetViews>
  <sheetFormatPr defaultColWidth="9.140625" defaultRowHeight="12.75"/>
  <cols>
    <col min="1" max="1" width="17.421875" style="5" customWidth="1"/>
    <col min="2" max="2" width="8.28125" style="5" bestFit="1" customWidth="1"/>
    <col min="3" max="3" width="11.140625" style="5" customWidth="1"/>
    <col min="4" max="4" width="10.7109375" style="5" customWidth="1"/>
    <col min="5" max="5" width="14.140625" style="5" bestFit="1" customWidth="1"/>
    <col min="6" max="6" width="10.140625" style="5" bestFit="1" customWidth="1"/>
    <col min="7" max="7" width="14.421875" style="5" customWidth="1"/>
    <col min="8" max="8" width="14.00390625" style="5" customWidth="1"/>
    <col min="9" max="9" width="16.140625" style="5" bestFit="1" customWidth="1"/>
    <col min="10" max="10" width="16.140625" style="5" customWidth="1"/>
    <col min="11" max="11" width="13.8515625" style="5" bestFit="1" customWidth="1"/>
    <col min="12" max="12" width="13.7109375" style="126" bestFit="1" customWidth="1"/>
    <col min="13" max="13" width="11.00390625" style="126" customWidth="1"/>
    <col min="14" max="14" width="9.28125" style="126" bestFit="1" customWidth="1"/>
    <col min="15" max="15" width="10.140625" style="126" bestFit="1" customWidth="1"/>
    <col min="16" max="17" width="9.140625" style="126" customWidth="1"/>
    <col min="18" max="16384" width="9.140625" style="5" customWidth="1"/>
  </cols>
  <sheetData>
    <row r="1" spans="9:14" ht="13.5" customHeight="1" thickBot="1">
      <c r="I1" s="119" t="s">
        <v>86</v>
      </c>
      <c r="M1" s="186"/>
      <c r="N1" s="212" t="s">
        <v>114</v>
      </c>
    </row>
    <row r="2" spans="1:18" ht="12.75">
      <c r="A2" s="155" t="s">
        <v>24</v>
      </c>
      <c r="B2" s="156" t="s">
        <v>13</v>
      </c>
      <c r="C2" s="156" t="s">
        <v>20</v>
      </c>
      <c r="D2" s="157" t="s">
        <v>90</v>
      </c>
      <c r="E2" s="157" t="s">
        <v>89</v>
      </c>
      <c r="F2" s="158" t="s">
        <v>91</v>
      </c>
      <c r="G2" s="159" t="s">
        <v>92</v>
      </c>
      <c r="H2" s="160" t="s">
        <v>96</v>
      </c>
      <c r="I2" s="187" t="s">
        <v>113</v>
      </c>
      <c r="J2" s="153" t="s">
        <v>87</v>
      </c>
      <c r="K2" s="152" t="s">
        <v>89</v>
      </c>
      <c r="L2" s="151" t="s">
        <v>33</v>
      </c>
      <c r="M2" s="125" t="s">
        <v>97</v>
      </c>
      <c r="N2" s="213"/>
      <c r="O2" s="125" t="s">
        <v>98</v>
      </c>
      <c r="R2" s="126"/>
    </row>
    <row r="3" spans="1:18" ht="12.75">
      <c r="A3" s="161" t="str">
        <f>QUESTÕES!F4</f>
        <v>Pizza muzzarela</v>
      </c>
      <c r="B3" s="162">
        <f>(F3+G3)/(1-E3)</f>
        <v>12.78980278980279</v>
      </c>
      <c r="C3" s="162">
        <f>QUESTÕES!J4</f>
        <v>3000</v>
      </c>
      <c r="D3" s="163">
        <f>C3*B3</f>
        <v>38369.40836940837</v>
      </c>
      <c r="E3" s="217">
        <f>D13</f>
        <v>0.22999999999999998</v>
      </c>
      <c r="F3" s="164">
        <f>'Custo de materiais'!E4</f>
        <v>6.699999999999999</v>
      </c>
      <c r="G3" s="216">
        <f>D12/C6</f>
        <v>3.1481481481481484</v>
      </c>
      <c r="H3" s="165">
        <f>G3*C3</f>
        <v>9444.444444444445</v>
      </c>
      <c r="I3" s="188">
        <f>H3/$H$6</f>
        <v>0.5555555555555556</v>
      </c>
      <c r="J3" s="166">
        <f>F3*C3</f>
        <v>20099.999999999996</v>
      </c>
      <c r="K3" s="167">
        <f>D3*E3</f>
        <v>8824.963924963924</v>
      </c>
      <c r="L3" s="164">
        <f>K3+J3+H3</f>
        <v>38369.40836940837</v>
      </c>
      <c r="M3" s="168">
        <f>D3/(K3+J3)</f>
        <v>1.3265153404839112</v>
      </c>
      <c r="N3" s="169">
        <f>H3/D3</f>
        <v>0.24614516735614897</v>
      </c>
      <c r="O3" s="164">
        <f>F3/(1-E3-N3)</f>
        <v>12.78980278980279</v>
      </c>
      <c r="R3" s="126"/>
    </row>
    <row r="4" spans="1:18" ht="12.75">
      <c r="A4" s="161" t="str">
        <f>QUESTÕES!F5</f>
        <v>Pizza presunto</v>
      </c>
      <c r="B4" s="162">
        <f>(F4+G3)/(1-E3)</f>
        <v>17.075517075517077</v>
      </c>
      <c r="C4" s="162">
        <f>QUESTÕES!J5</f>
        <v>900</v>
      </c>
      <c r="D4" s="163">
        <f>C4*B4</f>
        <v>15367.96536796537</v>
      </c>
      <c r="E4" s="217"/>
      <c r="F4" s="164">
        <f>'Custo de materiais'!F4</f>
        <v>10</v>
      </c>
      <c r="G4" s="216"/>
      <c r="H4" s="165">
        <f>G3*C4</f>
        <v>2833.3333333333335</v>
      </c>
      <c r="I4" s="188">
        <f>H4/$H$6</f>
        <v>0.16666666666666669</v>
      </c>
      <c r="J4" s="166">
        <f>F4*C4</f>
        <v>9000</v>
      </c>
      <c r="K4" s="167">
        <f>D4*E3</f>
        <v>3534.6320346320344</v>
      </c>
      <c r="L4" s="164">
        <f>K4+J4+H4</f>
        <v>15367.96536796537</v>
      </c>
      <c r="M4" s="168">
        <f>D4/(K4+J4)</f>
        <v>1.2260404075289242</v>
      </c>
      <c r="N4" s="169">
        <f>H4/D4</f>
        <v>0.18436619718309857</v>
      </c>
      <c r="O4" s="164">
        <f>F4/(1-E3-N4)</f>
        <v>17.075517075517073</v>
      </c>
      <c r="R4" s="126"/>
    </row>
    <row r="5" spans="1:18" ht="13.5" thickBot="1">
      <c r="A5" s="161" t="str">
        <f>QUESTÕES!F6</f>
        <v>Pizza marguerita</v>
      </c>
      <c r="B5" s="162">
        <f>(F5+G3)/(1-E3)</f>
        <v>15.257335257335257</v>
      </c>
      <c r="C5" s="170">
        <f>QUESTÕES!J6</f>
        <v>1500</v>
      </c>
      <c r="D5" s="171">
        <f>C5*B5</f>
        <v>22886.002886002883</v>
      </c>
      <c r="E5" s="217"/>
      <c r="F5" s="164">
        <f>'Custo de materiais'!G4</f>
        <v>8.6</v>
      </c>
      <c r="G5" s="216"/>
      <c r="H5" s="174">
        <f>G3*C5</f>
        <v>4722.222222222223</v>
      </c>
      <c r="I5" s="188">
        <f>H5/$H$6</f>
        <v>0.2777777777777778</v>
      </c>
      <c r="J5" s="175">
        <f>F5*C5</f>
        <v>12900</v>
      </c>
      <c r="K5" s="176">
        <f>D5*E3</f>
        <v>5263.7806637806625</v>
      </c>
      <c r="L5" s="164">
        <f>K5+J5+H5</f>
        <v>22886.002886002887</v>
      </c>
      <c r="M5" s="168">
        <f>D5/(K5+J5)</f>
        <v>1.2599801390268122</v>
      </c>
      <c r="N5" s="169">
        <f>H5/D5</f>
        <v>0.2063366960907945</v>
      </c>
      <c r="O5" s="164">
        <f>F5/(1-E3-N5)</f>
        <v>15.257335257335258</v>
      </c>
      <c r="R5" s="126"/>
    </row>
    <row r="6" spans="3:18" ht="13.5" thickBot="1">
      <c r="C6" s="172">
        <f>SUM(C3:C5)</f>
        <v>5400</v>
      </c>
      <c r="D6" s="173">
        <f>SUM(D3:D5)</f>
        <v>76623.37662337662</v>
      </c>
      <c r="E6" s="66"/>
      <c r="G6" s="121">
        <f>SUM(G3:G5)</f>
        <v>3.1481481481481484</v>
      </c>
      <c r="H6" s="177">
        <f>SUM(H3:H5)</f>
        <v>17000</v>
      </c>
      <c r="I6" s="178"/>
      <c r="J6" s="178">
        <f>SUM(J3:J5)</f>
        <v>42000</v>
      </c>
      <c r="K6" s="179">
        <f>SUM(K3:K5)</f>
        <v>17623.376623376622</v>
      </c>
      <c r="L6" s="154">
        <f>SUM(L3:L5)</f>
        <v>76623.37662337662</v>
      </c>
      <c r="R6" s="126"/>
    </row>
    <row r="7" ht="12.75">
      <c r="E7" s="90"/>
    </row>
    <row r="8" spans="7:20" ht="12.75">
      <c r="G8" s="66"/>
      <c r="H8" s="66"/>
      <c r="I8" s="66"/>
      <c r="J8" s="66"/>
      <c r="K8" s="66"/>
      <c r="R8" s="66"/>
      <c r="S8" s="66"/>
      <c r="T8" s="66"/>
    </row>
    <row r="9" spans="2:13" ht="13.5" thickBot="1">
      <c r="B9" s="130"/>
      <c r="C9" s="136" t="s">
        <v>93</v>
      </c>
      <c r="D9" s="130"/>
      <c r="E9" s="130"/>
      <c r="F9" s="130"/>
      <c r="G9" s="130"/>
      <c r="H9" s="130"/>
      <c r="I9" s="130"/>
      <c r="J9" s="130"/>
      <c r="K9" s="130"/>
      <c r="L9" s="139"/>
      <c r="M9" s="139"/>
    </row>
    <row r="10" spans="2:13" ht="12.75">
      <c r="B10" s="130"/>
      <c r="C10" s="141" t="s">
        <v>88</v>
      </c>
      <c r="D10" s="142">
        <v>15000</v>
      </c>
      <c r="E10" s="130"/>
      <c r="F10" s="130"/>
      <c r="G10" s="130"/>
      <c r="H10" s="130"/>
      <c r="I10" s="130"/>
      <c r="J10" s="130"/>
      <c r="K10" s="130"/>
      <c r="L10" s="139"/>
      <c r="M10" s="139"/>
    </row>
    <row r="11" spans="2:14" ht="12.75">
      <c r="B11" s="130"/>
      <c r="C11" s="143" t="s">
        <v>60</v>
      </c>
      <c r="D11" s="144">
        <v>2000</v>
      </c>
      <c r="E11" s="130"/>
      <c r="F11" s="130"/>
      <c r="G11" s="132"/>
      <c r="H11" s="133"/>
      <c r="I11" s="132"/>
      <c r="J11" s="132"/>
      <c r="K11" s="134"/>
      <c r="L11" s="135"/>
      <c r="M11" s="134" t="s">
        <v>99</v>
      </c>
      <c r="N11" s="125"/>
    </row>
    <row r="12" spans="2:13" ht="13.5" thickBot="1">
      <c r="B12" s="207"/>
      <c r="C12" s="145"/>
      <c r="D12" s="146">
        <f>D11+D10</f>
        <v>17000</v>
      </c>
      <c r="E12" s="130"/>
      <c r="F12" s="136"/>
      <c r="G12" s="137"/>
      <c r="H12" s="138"/>
      <c r="I12" s="131"/>
      <c r="J12" s="139"/>
      <c r="K12" s="215"/>
      <c r="L12" s="214"/>
      <c r="M12" s="218" t="s">
        <v>100</v>
      </c>
    </row>
    <row r="13" spans="2:13" ht="12.75">
      <c r="B13" s="207"/>
      <c r="C13" s="147" t="s">
        <v>89</v>
      </c>
      <c r="D13" s="148">
        <f>D14+D16</f>
        <v>0.22999999999999998</v>
      </c>
      <c r="E13" s="130"/>
      <c r="F13" s="136" t="s">
        <v>129</v>
      </c>
      <c r="G13" s="137"/>
      <c r="H13" s="138"/>
      <c r="I13" s="131"/>
      <c r="J13" s="139"/>
      <c r="K13" s="215"/>
      <c r="L13" s="214"/>
      <c r="M13" s="218"/>
    </row>
    <row r="14" spans="2:13" ht="12.75">
      <c r="B14" s="207"/>
      <c r="C14" s="208" t="s">
        <v>94</v>
      </c>
      <c r="D14" s="209">
        <v>0.18</v>
      </c>
      <c r="E14" s="211"/>
      <c r="F14" s="136"/>
      <c r="G14" s="137"/>
      <c r="H14" s="138"/>
      <c r="I14" s="131"/>
      <c r="J14" s="139"/>
      <c r="K14" s="215"/>
      <c r="L14" s="214"/>
      <c r="M14" s="218"/>
    </row>
    <row r="15" spans="2:13" ht="13.5" customHeight="1">
      <c r="B15" s="207"/>
      <c r="C15" s="208"/>
      <c r="D15" s="210"/>
      <c r="E15" s="211"/>
      <c r="F15" s="136" t="s">
        <v>130</v>
      </c>
      <c r="G15" s="130"/>
      <c r="H15" s="140"/>
      <c r="I15" s="138"/>
      <c r="J15" s="130"/>
      <c r="K15" s="138"/>
      <c r="L15" s="139"/>
      <c r="M15" s="218"/>
    </row>
    <row r="16" spans="2:13" ht="25.5" customHeight="1" thickBot="1">
      <c r="B16" s="207"/>
      <c r="C16" s="149" t="s">
        <v>95</v>
      </c>
      <c r="D16" s="150">
        <v>0.05</v>
      </c>
      <c r="E16" s="130"/>
      <c r="F16" s="136" t="s">
        <v>131</v>
      </c>
      <c r="G16" s="130"/>
      <c r="H16" s="130"/>
      <c r="I16" s="130"/>
      <c r="J16" s="130"/>
      <c r="K16" s="130"/>
      <c r="L16" s="139"/>
      <c r="M16" s="218"/>
    </row>
    <row r="17" spans="6:11" ht="12.75">
      <c r="F17" s="99">
        <f>1/0.77</f>
        <v>1.2987012987012987</v>
      </c>
      <c r="G17" s="118" t="s">
        <v>132</v>
      </c>
      <c r="J17" s="123"/>
      <c r="K17" s="124"/>
    </row>
    <row r="18" spans="11:12" ht="12.75">
      <c r="K18" s="127"/>
      <c r="L18" s="128"/>
    </row>
    <row r="19" spans="8:12" ht="12.75">
      <c r="H19" s="118"/>
      <c r="J19" s="120"/>
      <c r="K19" s="127"/>
      <c r="L19" s="128"/>
    </row>
    <row r="20" spans="10:12" ht="12.75">
      <c r="J20" s="129"/>
      <c r="K20" s="127"/>
      <c r="L20" s="128"/>
    </row>
    <row r="21" ht="12.75">
      <c r="H21" s="118"/>
    </row>
    <row r="22" spans="8:12" ht="12.75">
      <c r="H22" s="118"/>
      <c r="J22" s="10"/>
      <c r="K22" s="118"/>
      <c r="L22" s="128"/>
    </row>
    <row r="23" ht="12.75">
      <c r="H23" s="118"/>
    </row>
  </sheetData>
  <sheetProtection/>
  <mergeCells count="10">
    <mergeCell ref="B12:B16"/>
    <mergeCell ref="C14:C15"/>
    <mergeCell ref="D14:D15"/>
    <mergeCell ref="E14:E15"/>
    <mergeCell ref="N1:N2"/>
    <mergeCell ref="L12:L14"/>
    <mergeCell ref="K12:K14"/>
    <mergeCell ref="G3:G5"/>
    <mergeCell ref="E3:E5"/>
    <mergeCell ref="M12:M16"/>
  </mergeCells>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40" zoomScaleNormal="140" zoomScalePageLayoutView="0" workbookViewId="0" topLeftCell="B3">
      <selection activeCell="H23" sqref="H23"/>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06" t="s">
        <v>76</v>
      </c>
    </row>
    <row r="2" spans="2:4" ht="13.5" thickBot="1">
      <c r="B2" s="203" t="s">
        <v>28</v>
      </c>
      <c r="C2" s="204"/>
      <c r="D2" s="205"/>
    </row>
    <row r="3" spans="2:10" ht="18.75" thickBot="1">
      <c r="B3" s="71" t="s">
        <v>16</v>
      </c>
      <c r="C3" s="91">
        <f>'Margem LUCRO (CALC MARK UP)'!D6</f>
        <v>76623.37662337662</v>
      </c>
      <c r="D3" s="73">
        <f>C3/$C$3</f>
        <v>1</v>
      </c>
      <c r="G3"/>
      <c r="H3" s="103" t="s">
        <v>106</v>
      </c>
      <c r="I3"/>
      <c r="J3"/>
    </row>
    <row r="4" spans="2:10" ht="13.5" thickBot="1">
      <c r="B4" s="68" t="s">
        <v>26</v>
      </c>
      <c r="C4" s="66">
        <f>'Margem LUCRO (CALC MARK UP)'!K6</f>
        <v>17623.376623376622</v>
      </c>
      <c r="D4" s="73">
        <f>C4/$C$3</f>
        <v>0.22999999999999998</v>
      </c>
      <c r="G4" s="1">
        <f>C3*12</f>
        <v>919480.5194805195</v>
      </c>
      <c r="H4" s="104" t="s">
        <v>82</v>
      </c>
      <c r="I4"/>
      <c r="J4"/>
    </row>
    <row r="5" spans="2:10" ht="13.5" thickBot="1">
      <c r="B5" s="69" t="s">
        <v>27</v>
      </c>
      <c r="C5" s="65">
        <f>'Margem LUCRO (CALC MARK UP)'!J6</f>
        <v>42000</v>
      </c>
      <c r="D5" s="73">
        <f>C5/$C$3</f>
        <v>0.548135593220339</v>
      </c>
      <c r="G5" s="1">
        <f>C4*12</f>
        <v>211480.51948051946</v>
      </c>
      <c r="H5" s="104" t="s">
        <v>81</v>
      </c>
      <c r="J5"/>
    </row>
    <row r="6" spans="2:10" ht="13.5" thickBot="1">
      <c r="B6" s="70" t="s">
        <v>14</v>
      </c>
      <c r="C6" s="76">
        <f>C3-C4-C5</f>
        <v>17000</v>
      </c>
      <c r="D6" s="73">
        <f>C6/$C$3</f>
        <v>0.22186440677966102</v>
      </c>
      <c r="G6" s="1">
        <f>G4-G5</f>
        <v>708000</v>
      </c>
      <c r="H6" s="104" t="s">
        <v>70</v>
      </c>
      <c r="I6"/>
      <c r="J6"/>
    </row>
    <row r="7" spans="7:10" ht="13.5" thickBot="1">
      <c r="G7" s="1">
        <f>D22</f>
        <v>696000</v>
      </c>
      <c r="H7" s="104" t="s">
        <v>101</v>
      </c>
      <c r="I7"/>
      <c r="J7"/>
    </row>
    <row r="8" spans="2:10" ht="13.5" thickBot="1">
      <c r="B8" s="203" t="s">
        <v>34</v>
      </c>
      <c r="C8" s="204"/>
      <c r="D8" s="205"/>
      <c r="G8"/>
      <c r="H8" s="104" t="s">
        <v>103</v>
      </c>
      <c r="I8"/>
      <c r="J8"/>
    </row>
    <row r="9" spans="2:10" ht="13.5" thickBot="1">
      <c r="B9" s="84" t="s">
        <v>14</v>
      </c>
      <c r="C9" s="78">
        <f>C6</f>
        <v>17000</v>
      </c>
      <c r="D9" s="73">
        <f>C9/$C$3</f>
        <v>0.22186440677966102</v>
      </c>
      <c r="G9" s="1">
        <f>G6-G7</f>
        <v>12000</v>
      </c>
      <c r="H9" s="104" t="s">
        <v>62</v>
      </c>
      <c r="I9"/>
      <c r="J9"/>
    </row>
    <row r="10" spans="2:10" ht="13.5" thickBot="1">
      <c r="B10" s="85" t="s">
        <v>25</v>
      </c>
      <c r="C10" s="67">
        <f>QUESTÕES!H28</f>
        <v>15000</v>
      </c>
      <c r="D10" s="73">
        <f>C10/$C$3</f>
        <v>0.19576271186440677</v>
      </c>
      <c r="G10">
        <v>0</v>
      </c>
      <c r="H10" s="104" t="s">
        <v>63</v>
      </c>
      <c r="I10"/>
      <c r="J10"/>
    </row>
    <row r="11" spans="2:10" ht="13.5" thickBot="1">
      <c r="B11" s="86" t="s">
        <v>79</v>
      </c>
      <c r="C11" s="83">
        <f>C9-C10</f>
        <v>2000</v>
      </c>
      <c r="D11" s="73">
        <f>C11/$C$3</f>
        <v>0.02610169491525424</v>
      </c>
      <c r="E11" s="66">
        <f>C11*12</f>
        <v>24000</v>
      </c>
      <c r="G11">
        <v>0</v>
      </c>
      <c r="H11" s="104" t="s">
        <v>71</v>
      </c>
      <c r="I11"/>
      <c r="J11"/>
    </row>
    <row r="12" spans="7:10" ht="12.75">
      <c r="G12">
        <v>0</v>
      </c>
      <c r="H12" s="104" t="s">
        <v>64</v>
      </c>
      <c r="I12"/>
      <c r="J12"/>
    </row>
    <row r="13" spans="2:10" ht="12.75">
      <c r="B13" s="118" t="s">
        <v>122</v>
      </c>
      <c r="C13" s="99">
        <v>120000</v>
      </c>
      <c r="G13">
        <v>0</v>
      </c>
      <c r="H13" s="104" t="s">
        <v>72</v>
      </c>
      <c r="I13"/>
      <c r="J13"/>
    </row>
    <row r="14" spans="2:14" ht="12.75">
      <c r="B14" s="5" t="s">
        <v>75</v>
      </c>
      <c r="C14" s="5">
        <v>10</v>
      </c>
      <c r="G14" s="1">
        <f>G9-G10</f>
        <v>12000</v>
      </c>
      <c r="H14" s="105" t="s">
        <v>104</v>
      </c>
      <c r="I14"/>
      <c r="J14"/>
      <c r="N14" s="104"/>
    </row>
    <row r="15" spans="7:14" ht="12.75">
      <c r="G15" s="1">
        <f>D21</f>
        <v>12000</v>
      </c>
      <c r="H15" s="105" t="s">
        <v>102</v>
      </c>
      <c r="I15"/>
      <c r="J15"/>
      <c r="N15" s="104"/>
    </row>
    <row r="16" spans="7:12" ht="13.5" thickBot="1">
      <c r="G16" s="1">
        <f>G14+G15</f>
        <v>24000</v>
      </c>
      <c r="H16" s="105" t="s">
        <v>65</v>
      </c>
      <c r="I16"/>
      <c r="J16"/>
      <c r="L16" s="100"/>
    </row>
    <row r="17" spans="2:14" ht="12.75">
      <c r="B17" s="193" t="s">
        <v>66</v>
      </c>
      <c r="C17" s="194" t="s">
        <v>111</v>
      </c>
      <c r="D17" s="195" t="s">
        <v>112</v>
      </c>
      <c r="G17"/>
      <c r="I17"/>
      <c r="J17"/>
      <c r="N17" s="104"/>
    </row>
    <row r="18" spans="2:10" ht="12.75">
      <c r="B18" s="196" t="s">
        <v>67</v>
      </c>
      <c r="C18" s="192">
        <f>C5</f>
        <v>42000</v>
      </c>
      <c r="D18" s="197"/>
      <c r="E18"/>
      <c r="F18"/>
      <c r="G18"/>
      <c r="H18" s="105"/>
      <c r="I18"/>
      <c r="J18"/>
    </row>
    <row r="19" spans="2:10" ht="12.75">
      <c r="B19" s="196" t="s">
        <v>68</v>
      </c>
      <c r="C19" s="192">
        <f>C10</f>
        <v>15000</v>
      </c>
      <c r="D19" s="197"/>
      <c r="E19"/>
      <c r="F19"/>
      <c r="G19" s="1">
        <f>D21</f>
        <v>12000</v>
      </c>
      <c r="H19" s="104" t="s">
        <v>74</v>
      </c>
      <c r="I19"/>
      <c r="J19"/>
    </row>
    <row r="20" spans="2:10" ht="12.75">
      <c r="B20" s="196"/>
      <c r="C20" s="192">
        <f>C18+C19</f>
        <v>57000</v>
      </c>
      <c r="D20" s="198">
        <f>C20*12</f>
        <v>684000</v>
      </c>
      <c r="G20" s="1">
        <f>G16-G19</f>
        <v>12000</v>
      </c>
      <c r="H20" s="104" t="s">
        <v>133</v>
      </c>
      <c r="I20"/>
      <c r="J20"/>
    </row>
    <row r="21" spans="2:10" ht="12.75">
      <c r="B21" s="196" t="s">
        <v>69</v>
      </c>
      <c r="C21" s="114"/>
      <c r="D21" s="198">
        <f>C13/C14</f>
        <v>12000</v>
      </c>
      <c r="G21" s="1">
        <f>G20*0.3</f>
        <v>3600</v>
      </c>
      <c r="H21" s="104" t="s">
        <v>77</v>
      </c>
      <c r="I21"/>
      <c r="J21"/>
    </row>
    <row r="22" spans="2:12" ht="13.5" thickBot="1">
      <c r="B22" s="199" t="s">
        <v>66</v>
      </c>
      <c r="C22" s="200">
        <f>(C5+C10)</f>
        <v>57000</v>
      </c>
      <c r="D22" s="201">
        <f>D20+D21</f>
        <v>696000</v>
      </c>
      <c r="G22" s="1">
        <f>G16-G21</f>
        <v>20400</v>
      </c>
      <c r="H22" s="104" t="s">
        <v>134</v>
      </c>
      <c r="I22"/>
      <c r="J22"/>
      <c r="L22" s="181" t="s">
        <v>73</v>
      </c>
    </row>
    <row r="23" spans="7:10" ht="12.75">
      <c r="G23" s="66">
        <f>D21</f>
        <v>12000</v>
      </c>
      <c r="H23" s="5" t="s">
        <v>83</v>
      </c>
      <c r="I23"/>
      <c r="J23"/>
    </row>
    <row r="24" spans="6:8" ht="12.75">
      <c r="F24" s="66"/>
      <c r="G24" s="66">
        <f>G22-G23</f>
        <v>8400</v>
      </c>
      <c r="H24" s="104" t="s">
        <v>126</v>
      </c>
    </row>
    <row r="25" spans="7:8" ht="12.75">
      <c r="G25" s="3">
        <f>G24/C13</f>
        <v>0.07</v>
      </c>
      <c r="H25" s="104" t="s">
        <v>110</v>
      </c>
    </row>
    <row r="26" spans="2:6" ht="12.75">
      <c r="B26" s="107" t="s">
        <v>85</v>
      </c>
      <c r="C26" s="107"/>
      <c r="D26" s="107"/>
      <c r="E26" s="107"/>
      <c r="F26" s="107"/>
    </row>
    <row r="27" spans="2:11" ht="18">
      <c r="B27" s="107" t="s">
        <v>80</v>
      </c>
      <c r="C27" s="107"/>
      <c r="D27" s="107"/>
      <c r="E27" s="107"/>
      <c r="F27" s="107"/>
      <c r="G27" s="111" t="s">
        <v>84</v>
      </c>
      <c r="H27" s="111"/>
      <c r="I27" s="111"/>
      <c r="J27" s="111"/>
      <c r="K27" s="111"/>
    </row>
    <row r="28" spans="2:6" ht="12.75">
      <c r="B28" s="190" t="s">
        <v>121</v>
      </c>
      <c r="C28" s="107"/>
      <c r="D28" s="107"/>
      <c r="E28" s="107"/>
      <c r="F28" s="107"/>
    </row>
    <row r="29" spans="7:17" ht="12.75">
      <c r="G29" s="106">
        <v>0</v>
      </c>
      <c r="H29" s="106">
        <v>1</v>
      </c>
      <c r="I29" s="106">
        <v>2</v>
      </c>
      <c r="J29" s="106">
        <v>3</v>
      </c>
      <c r="K29" s="106">
        <v>4</v>
      </c>
      <c r="L29" s="106">
        <v>5</v>
      </c>
      <c r="M29" s="106">
        <v>6</v>
      </c>
      <c r="N29" s="106">
        <v>7</v>
      </c>
      <c r="O29" s="106">
        <v>8</v>
      </c>
      <c r="P29" s="106">
        <v>9</v>
      </c>
      <c r="Q29" s="106">
        <v>10</v>
      </c>
    </row>
    <row r="30" spans="2:122" ht="12.75">
      <c r="B30" s="190" t="s">
        <v>105</v>
      </c>
      <c r="C30" s="107"/>
      <c r="D30" s="107"/>
      <c r="G30" s="99">
        <f>-C13</f>
        <v>-120000</v>
      </c>
      <c r="H30" s="66">
        <f>G16</f>
        <v>24000</v>
      </c>
      <c r="I30" s="66">
        <f>H30</f>
        <v>24000</v>
      </c>
      <c r="J30" s="66">
        <f>I30</f>
        <v>24000</v>
      </c>
      <c r="K30" s="66">
        <f aca="true" t="shared" si="0" ref="K30:Q30">J30</f>
        <v>24000</v>
      </c>
      <c r="L30" s="66">
        <f t="shared" si="0"/>
        <v>24000</v>
      </c>
      <c r="M30" s="66">
        <f t="shared" si="0"/>
        <v>24000</v>
      </c>
      <c r="N30" s="66">
        <f t="shared" si="0"/>
        <v>24000</v>
      </c>
      <c r="O30" s="66">
        <f t="shared" si="0"/>
        <v>24000</v>
      </c>
      <c r="P30" s="66">
        <f t="shared" si="0"/>
        <v>24000</v>
      </c>
      <c r="Q30" s="66">
        <f t="shared" si="0"/>
        <v>24000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06" t="s">
        <v>78</v>
      </c>
      <c r="I32" s="189" t="s">
        <v>125</v>
      </c>
      <c r="J32" s="183"/>
      <c r="K32" s="183"/>
      <c r="L32" s="183"/>
      <c r="M32" s="183"/>
      <c r="N32" s="183"/>
      <c r="O32" s="183"/>
      <c r="P32" s="183"/>
      <c r="Q32" s="183"/>
      <c r="R32" s="183"/>
      <c r="S32" s="183"/>
      <c r="T32" s="183"/>
      <c r="U32" s="183"/>
    </row>
    <row r="33" spans="7:21" ht="12.75">
      <c r="G33" s="9">
        <f>IRR(G30:DR30)</f>
        <v>0.15098414477112576</v>
      </c>
      <c r="I33" s="219" t="s">
        <v>124</v>
      </c>
      <c r="J33" s="220"/>
      <c r="K33" s="220"/>
      <c r="L33" s="220"/>
      <c r="M33" s="220"/>
      <c r="N33" s="220"/>
      <c r="O33" s="220"/>
      <c r="P33" s="220"/>
      <c r="Q33" s="220"/>
      <c r="R33" s="220"/>
      <c r="S33" s="220"/>
      <c r="T33" s="220"/>
      <c r="U33" s="220"/>
    </row>
    <row r="34" spans="9:21" ht="12.75">
      <c r="I34" s="184" t="s">
        <v>109</v>
      </c>
      <c r="J34" s="185"/>
      <c r="K34" s="185"/>
      <c r="L34" s="185"/>
      <c r="M34" s="185"/>
      <c r="N34" s="185"/>
      <c r="O34" s="185"/>
      <c r="P34" s="185"/>
      <c r="Q34" s="107"/>
      <c r="R34" s="107"/>
      <c r="S34" s="107"/>
      <c r="T34" s="107"/>
      <c r="U34" s="107"/>
    </row>
    <row r="35" spans="1:6" ht="15.75" customHeight="1">
      <c r="A35" s="221" t="s">
        <v>127</v>
      </c>
      <c r="B35" s="221"/>
      <c r="C35" s="221"/>
      <c r="D35" s="221"/>
      <c r="E35" s="221"/>
      <c r="F35" s="221"/>
    </row>
    <row r="36" spans="1:6" ht="15.75" customHeight="1">
      <c r="A36" s="221"/>
      <c r="B36" s="221"/>
      <c r="C36" s="221"/>
      <c r="D36" s="221"/>
      <c r="E36" s="221"/>
      <c r="F36" s="221"/>
    </row>
    <row r="37" spans="1:16" ht="15.75" customHeight="1">
      <c r="A37" s="221"/>
      <c r="B37" s="221"/>
      <c r="C37" s="221"/>
      <c r="D37" s="221"/>
      <c r="E37" s="221"/>
      <c r="F37" s="221"/>
      <c r="G37" s="221" t="s">
        <v>115</v>
      </c>
      <c r="H37" s="221"/>
      <c r="I37" s="221"/>
      <c r="J37" s="221"/>
      <c r="K37" s="221"/>
      <c r="L37" s="221"/>
      <c r="M37" s="221"/>
      <c r="N37" s="221"/>
      <c r="O37" s="221"/>
      <c r="P37" s="221"/>
    </row>
    <row r="38" spans="1:16" ht="15.75" customHeight="1">
      <c r="A38" s="221"/>
      <c r="B38" s="221"/>
      <c r="C38" s="221"/>
      <c r="D38" s="221"/>
      <c r="E38" s="221"/>
      <c r="F38" s="221"/>
      <c r="G38" s="221"/>
      <c r="H38" s="221"/>
      <c r="I38" s="221"/>
      <c r="J38" s="221"/>
      <c r="K38" s="221"/>
      <c r="L38" s="221"/>
      <c r="M38" s="221"/>
      <c r="N38" s="221"/>
      <c r="O38" s="221"/>
      <c r="P38" s="221"/>
    </row>
    <row r="39" spans="1:138" ht="15.75" customHeight="1">
      <c r="A39" s="221"/>
      <c r="B39" s="221"/>
      <c r="C39" s="221"/>
      <c r="D39" s="221"/>
      <c r="E39" s="221"/>
      <c r="F39" s="221"/>
      <c r="G39" s="221"/>
      <c r="H39" s="221"/>
      <c r="I39" s="221"/>
      <c r="J39" s="221"/>
      <c r="K39" s="221"/>
      <c r="L39" s="221"/>
      <c r="M39" s="221"/>
      <c r="N39" s="221"/>
      <c r="O39" s="221"/>
      <c r="P39" s="221"/>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221"/>
      <c r="B40" s="221"/>
      <c r="C40" s="221"/>
      <c r="D40" s="221"/>
      <c r="E40" s="221"/>
      <c r="F40" s="221"/>
      <c r="G40" s="221"/>
      <c r="H40" s="221"/>
      <c r="I40" s="221"/>
      <c r="J40" s="221"/>
      <c r="K40" s="221"/>
      <c r="L40" s="221"/>
      <c r="M40" s="221"/>
      <c r="N40" s="221"/>
      <c r="O40" s="221"/>
      <c r="P40" s="221"/>
    </row>
    <row r="41" spans="1:7" ht="15.75" customHeight="1">
      <c r="A41" s="221"/>
      <c r="B41" s="221"/>
      <c r="C41" s="221"/>
      <c r="D41" s="221"/>
      <c r="E41" s="221"/>
      <c r="F41" s="221"/>
      <c r="G41" s="106"/>
    </row>
    <row r="42" spans="1:7" ht="15.75" customHeight="1">
      <c r="A42" s="221"/>
      <c r="B42" s="221"/>
      <c r="C42" s="221"/>
      <c r="D42" s="221"/>
      <c r="E42" s="221"/>
      <c r="F42" s="221"/>
      <c r="G42" s="108"/>
    </row>
    <row r="43" spans="1:13" ht="15.75" customHeight="1">
      <c r="A43" s="221"/>
      <c r="B43" s="221"/>
      <c r="C43" s="221"/>
      <c r="D43" s="221"/>
      <c r="E43" s="221"/>
      <c r="F43" s="221"/>
      <c r="G43" s="222" t="s">
        <v>116</v>
      </c>
      <c r="H43" s="222"/>
      <c r="I43" s="222"/>
      <c r="J43" s="222"/>
      <c r="K43" s="222"/>
      <c r="L43" s="222"/>
      <c r="M43" s="222"/>
    </row>
    <row r="44" spans="1:13" ht="15.75" customHeight="1">
      <c r="A44" s="221"/>
      <c r="B44" s="221"/>
      <c r="C44" s="221"/>
      <c r="D44" s="221"/>
      <c r="E44" s="221"/>
      <c r="F44" s="221"/>
      <c r="G44" s="222" t="s">
        <v>117</v>
      </c>
      <c r="H44" s="222"/>
      <c r="I44" s="222"/>
      <c r="J44" s="222"/>
      <c r="K44" s="191">
        <f>G24</f>
        <v>8400</v>
      </c>
      <c r="L44" s="122"/>
      <c r="M44" s="122"/>
    </row>
    <row r="45" spans="1:13" ht="15.75" customHeight="1">
      <c r="A45" s="221"/>
      <c r="B45" s="221"/>
      <c r="C45" s="221"/>
      <c r="D45" s="221"/>
      <c r="E45" s="221"/>
      <c r="F45" s="221"/>
      <c r="G45" s="222" t="s">
        <v>118</v>
      </c>
      <c r="H45" s="222"/>
      <c r="I45" s="222"/>
      <c r="J45" s="222"/>
      <c r="K45" s="191">
        <f>G21</f>
        <v>3600</v>
      </c>
      <c r="L45" s="122"/>
      <c r="M45" s="122"/>
    </row>
    <row r="46" spans="1:21" ht="15.75" customHeight="1">
      <c r="A46" s="221"/>
      <c r="B46" s="221"/>
      <c r="C46" s="221"/>
      <c r="D46" s="221"/>
      <c r="E46" s="221"/>
      <c r="F46" s="221"/>
      <c r="G46" s="222" t="s">
        <v>119</v>
      </c>
      <c r="H46" s="222"/>
      <c r="I46" s="222"/>
      <c r="J46" s="222"/>
      <c r="K46" s="191">
        <f>G19</f>
        <v>12000</v>
      </c>
      <c r="L46" s="122"/>
      <c r="M46" s="122"/>
      <c r="T46" s="182"/>
      <c r="U46" s="182"/>
    </row>
    <row r="47" spans="1:13" ht="15.75" customHeight="1">
      <c r="A47" s="221"/>
      <c r="B47" s="221"/>
      <c r="C47" s="221"/>
      <c r="D47" s="221"/>
      <c r="E47" s="221"/>
      <c r="F47" s="221"/>
      <c r="G47" s="222" t="s">
        <v>120</v>
      </c>
      <c r="H47" s="222"/>
      <c r="I47" s="222"/>
      <c r="J47" s="222"/>
      <c r="K47" s="191">
        <f>K44+K45+K46</f>
        <v>24000</v>
      </c>
      <c r="L47" s="122"/>
      <c r="M47" s="122"/>
    </row>
    <row r="48" spans="1:13" ht="15.75" customHeight="1">
      <c r="A48" s="221"/>
      <c r="B48" s="221"/>
      <c r="C48" s="221"/>
      <c r="D48" s="221"/>
      <c r="E48" s="221"/>
      <c r="F48" s="221"/>
      <c r="K48" s="122"/>
      <c r="L48" s="122"/>
      <c r="M48" s="122"/>
    </row>
    <row r="49" spans="1:6" ht="12.75" customHeight="1">
      <c r="A49" s="221"/>
      <c r="B49" s="221"/>
      <c r="C49" s="221"/>
      <c r="D49" s="221"/>
      <c r="E49" s="221"/>
      <c r="F49" s="221"/>
    </row>
    <row r="50" spans="1:6" ht="12.75" customHeight="1">
      <c r="A50" s="221"/>
      <c r="B50" s="221"/>
      <c r="C50" s="221"/>
      <c r="D50" s="221"/>
      <c r="E50" s="221"/>
      <c r="F50" s="221"/>
    </row>
    <row r="51" spans="1:6" ht="12.75" customHeight="1">
      <c r="A51" s="221"/>
      <c r="B51" s="221"/>
      <c r="C51" s="221"/>
      <c r="D51" s="221"/>
      <c r="E51" s="221"/>
      <c r="F51" s="221"/>
    </row>
    <row r="52" spans="1:10" ht="12.75" customHeight="1">
      <c r="A52" s="221"/>
      <c r="B52" s="221"/>
      <c r="C52" s="221"/>
      <c r="D52" s="221"/>
      <c r="E52" s="221"/>
      <c r="F52" s="221"/>
      <c r="J52" s="118" t="s">
        <v>128</v>
      </c>
    </row>
    <row r="53" spans="1:6" ht="12.75" customHeight="1">
      <c r="A53" s="221"/>
      <c r="B53" s="221"/>
      <c r="C53" s="221"/>
      <c r="D53" s="221"/>
      <c r="E53" s="221"/>
      <c r="F53" s="221"/>
    </row>
    <row r="54" spans="1:6" ht="12.75" customHeight="1">
      <c r="A54" s="221"/>
      <c r="B54" s="221"/>
      <c r="C54" s="221"/>
      <c r="D54" s="221"/>
      <c r="E54" s="221"/>
      <c r="F54" s="221"/>
    </row>
    <row r="55" spans="1:6" ht="12.75" customHeight="1">
      <c r="A55" s="221"/>
      <c r="B55" s="221"/>
      <c r="C55" s="221"/>
      <c r="D55" s="221"/>
      <c r="E55" s="221"/>
      <c r="F55" s="221"/>
    </row>
  </sheetData>
  <sheetProtection/>
  <mergeCells count="10">
    <mergeCell ref="B2:D2"/>
    <mergeCell ref="B8:D8"/>
    <mergeCell ref="I33:U33"/>
    <mergeCell ref="A35:F55"/>
    <mergeCell ref="G45:J45"/>
    <mergeCell ref="G46:J46"/>
    <mergeCell ref="G47:J47"/>
    <mergeCell ref="G37:P40"/>
    <mergeCell ref="G43:M43"/>
    <mergeCell ref="G44:J44"/>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1">
      <selection activeCell="B1" sqref="B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31</v>
      </c>
      <c r="B1" s="1">
        <f>Resultado!C3/10</f>
        <v>7662.337662337663</v>
      </c>
    </row>
    <row r="2" spans="1:2" ht="12.75">
      <c r="A2" t="s">
        <v>14</v>
      </c>
      <c r="B2" s="2">
        <f>Resultado!$D$6</f>
        <v>0.22186440677966102</v>
      </c>
    </row>
    <row r="3" spans="1:2" ht="12.75">
      <c r="A3" t="s">
        <v>29</v>
      </c>
      <c r="B3" s="1">
        <f>Resultado!C10</f>
        <v>15000</v>
      </c>
    </row>
    <row r="4" spans="1:2" ht="12.75">
      <c r="A4" t="s">
        <v>32</v>
      </c>
      <c r="B4" s="3">
        <f>Resultado!$D$5+Resultado!$D$4</f>
        <v>0.778135593220339</v>
      </c>
    </row>
    <row r="9" spans="1:5" ht="12.75">
      <c r="A9" t="s">
        <v>30</v>
      </c>
      <c r="B9" t="s">
        <v>29</v>
      </c>
      <c r="C9" t="s">
        <v>32</v>
      </c>
      <c r="D9" t="s">
        <v>33</v>
      </c>
      <c r="E9" t="s">
        <v>60</v>
      </c>
    </row>
    <row r="10" spans="1:5" ht="12.75">
      <c r="A10" s="79">
        <v>0</v>
      </c>
      <c r="B10" s="79">
        <f aca="true" t="shared" si="0" ref="B10:B21">$B$3</f>
        <v>15000</v>
      </c>
      <c r="C10" s="79">
        <f aca="true" t="shared" si="1" ref="C10:C15">A10*$B$4</f>
        <v>0</v>
      </c>
      <c r="D10" s="80">
        <f aca="true" t="shared" si="2" ref="D10:D15">C10+B10</f>
        <v>15000</v>
      </c>
      <c r="E10" s="80">
        <f>A10-D10</f>
        <v>-15000</v>
      </c>
    </row>
    <row r="11" spans="1:5" ht="12.75">
      <c r="A11" s="79">
        <f aca="true" t="shared" si="3" ref="A11:A21">A10+$B$1</f>
        <v>7662.337662337663</v>
      </c>
      <c r="B11" s="79">
        <f t="shared" si="0"/>
        <v>15000</v>
      </c>
      <c r="C11" s="79">
        <f t="shared" si="1"/>
        <v>5962.337662337663</v>
      </c>
      <c r="D11" s="80">
        <f t="shared" si="2"/>
        <v>20962.33766233766</v>
      </c>
      <c r="E11" s="80">
        <f aca="true" t="shared" si="4" ref="E11:E21">A11-D11</f>
        <v>-13299.999999999998</v>
      </c>
    </row>
    <row r="12" spans="1:5" ht="12.75">
      <c r="A12" s="79">
        <f t="shared" si="3"/>
        <v>15324.675324675325</v>
      </c>
      <c r="B12" s="79">
        <f t="shared" si="0"/>
        <v>15000</v>
      </c>
      <c r="C12" s="79">
        <f t="shared" si="1"/>
        <v>11924.675324675325</v>
      </c>
      <c r="D12" s="80">
        <f t="shared" si="2"/>
        <v>26924.675324675325</v>
      </c>
      <c r="E12" s="80">
        <f t="shared" si="4"/>
        <v>-11600</v>
      </c>
    </row>
    <row r="13" spans="1:5" ht="12.75">
      <c r="A13" s="79">
        <f t="shared" si="3"/>
        <v>22987.01298701299</v>
      </c>
      <c r="B13" s="79">
        <f t="shared" si="0"/>
        <v>15000</v>
      </c>
      <c r="C13" s="79">
        <f t="shared" si="1"/>
        <v>17887.01298701299</v>
      </c>
      <c r="D13" s="80">
        <f t="shared" si="2"/>
        <v>32887.01298701299</v>
      </c>
      <c r="E13" s="80">
        <f t="shared" si="4"/>
        <v>-9900</v>
      </c>
    </row>
    <row r="14" spans="1:5" ht="12.75">
      <c r="A14" s="79">
        <f t="shared" si="3"/>
        <v>30649.35064935065</v>
      </c>
      <c r="B14" s="79">
        <f t="shared" si="0"/>
        <v>15000</v>
      </c>
      <c r="C14" s="79">
        <f t="shared" si="1"/>
        <v>23849.35064935065</v>
      </c>
      <c r="D14" s="80">
        <f t="shared" si="2"/>
        <v>38849.35064935065</v>
      </c>
      <c r="E14" s="80">
        <f t="shared" si="4"/>
        <v>-8200</v>
      </c>
    </row>
    <row r="15" spans="1:5" ht="12.75">
      <c r="A15" s="79">
        <f t="shared" si="3"/>
        <v>38311.68831168831</v>
      </c>
      <c r="B15" s="79">
        <f t="shared" si="0"/>
        <v>15000</v>
      </c>
      <c r="C15" s="79">
        <f t="shared" si="1"/>
        <v>29811.68831168831</v>
      </c>
      <c r="D15" s="80">
        <f t="shared" si="2"/>
        <v>44811.68831168831</v>
      </c>
      <c r="E15" s="80">
        <f t="shared" si="4"/>
        <v>-6500</v>
      </c>
    </row>
    <row r="16" spans="1:5" ht="12.75">
      <c r="A16" s="79">
        <f t="shared" si="3"/>
        <v>45974.02597402597</v>
      </c>
      <c r="B16" s="79">
        <f t="shared" si="0"/>
        <v>15000</v>
      </c>
      <c r="C16" s="79">
        <f aca="true" t="shared" si="5" ref="C16:C21">A16*$B$4</f>
        <v>35774.02597402597</v>
      </c>
      <c r="D16" s="80">
        <f aca="true" t="shared" si="6" ref="D16:D21">C16+B16</f>
        <v>50774.02597402597</v>
      </c>
      <c r="E16" s="80">
        <f t="shared" si="4"/>
        <v>-4800</v>
      </c>
    </row>
    <row r="17" spans="1:5" ht="12.75">
      <c r="A17" s="79">
        <f t="shared" si="3"/>
        <v>53636.36363636363</v>
      </c>
      <c r="B17" s="79">
        <f t="shared" si="0"/>
        <v>15000</v>
      </c>
      <c r="C17" s="79">
        <f t="shared" si="5"/>
        <v>41736.36363636363</v>
      </c>
      <c r="D17" s="80">
        <f t="shared" si="6"/>
        <v>56736.36363636363</v>
      </c>
      <c r="E17" s="80">
        <f t="shared" si="4"/>
        <v>-3100</v>
      </c>
    </row>
    <row r="18" spans="1:5" ht="12.75">
      <c r="A18" s="79">
        <f t="shared" si="3"/>
        <v>61298.70129870129</v>
      </c>
      <c r="B18" s="79">
        <f t="shared" si="0"/>
        <v>15000</v>
      </c>
      <c r="C18" s="79">
        <f t="shared" si="5"/>
        <v>47698.70129870129</v>
      </c>
      <c r="D18" s="80">
        <f t="shared" si="6"/>
        <v>62698.70129870129</v>
      </c>
      <c r="E18" s="80">
        <f t="shared" si="4"/>
        <v>-1400</v>
      </c>
    </row>
    <row r="19" spans="1:5" ht="12.75">
      <c r="A19" s="79">
        <f t="shared" si="3"/>
        <v>68961.03896103895</v>
      </c>
      <c r="B19" s="79">
        <f t="shared" si="0"/>
        <v>15000</v>
      </c>
      <c r="C19" s="79">
        <f t="shared" si="5"/>
        <v>53661.038961038954</v>
      </c>
      <c r="D19" s="80">
        <f t="shared" si="6"/>
        <v>68661.03896103895</v>
      </c>
      <c r="E19" s="80">
        <f t="shared" si="4"/>
        <v>300</v>
      </c>
    </row>
    <row r="20" spans="1:5" ht="12.75">
      <c r="A20" s="79">
        <f t="shared" si="3"/>
        <v>76623.37662337662</v>
      </c>
      <c r="B20" s="79">
        <f t="shared" si="0"/>
        <v>15000</v>
      </c>
      <c r="C20" s="79">
        <f t="shared" si="5"/>
        <v>59623.37662337662</v>
      </c>
      <c r="D20" s="80">
        <f t="shared" si="6"/>
        <v>74623.37662337662</v>
      </c>
      <c r="E20" s="80">
        <f t="shared" si="4"/>
        <v>2000</v>
      </c>
    </row>
    <row r="21" spans="1:5" ht="12.75">
      <c r="A21" s="79">
        <f t="shared" si="3"/>
        <v>84285.71428571429</v>
      </c>
      <c r="B21" s="79">
        <f t="shared" si="0"/>
        <v>15000</v>
      </c>
      <c r="C21" s="79">
        <f t="shared" si="5"/>
        <v>65585.71428571429</v>
      </c>
      <c r="D21" s="80">
        <f t="shared" si="6"/>
        <v>80585.71428571429</v>
      </c>
      <c r="E21" s="80">
        <f t="shared" si="4"/>
        <v>3700</v>
      </c>
    </row>
    <row r="22" spans="1:4" ht="12.75">
      <c r="A22" s="79"/>
      <c r="B22" s="79"/>
      <c r="C22" s="79"/>
      <c r="D22" s="80"/>
    </row>
    <row r="23" spans="1:4" ht="12.75">
      <c r="A23" s="79"/>
      <c r="B23" s="79"/>
      <c r="C23" s="79"/>
      <c r="D23" s="80"/>
    </row>
    <row r="24" spans="1:4" ht="12.75">
      <c r="A24" s="79"/>
      <c r="B24" s="79"/>
      <c r="C24" s="79"/>
      <c r="D24" s="80"/>
    </row>
    <row r="25" spans="1:4" ht="12.75">
      <c r="A25" s="79"/>
      <c r="B25" s="79"/>
      <c r="C25" s="79"/>
      <c r="D25" s="80"/>
    </row>
    <row r="26" spans="1:4" ht="12.75">
      <c r="A26" s="79"/>
      <c r="B26" s="79"/>
      <c r="C26" s="79"/>
      <c r="D26" s="80"/>
    </row>
    <row r="27" spans="1:4" ht="12.75">
      <c r="A27" s="79"/>
      <c r="B27" s="79"/>
      <c r="C27" s="79"/>
      <c r="D27" s="80"/>
    </row>
    <row r="28" spans="1:4" ht="12.75">
      <c r="A28" s="79"/>
      <c r="B28" s="79"/>
      <c r="C28" s="79"/>
      <c r="D28" s="80"/>
    </row>
    <row r="29" spans="1:4" ht="12.75">
      <c r="A29" s="79"/>
      <c r="B29" s="79"/>
      <c r="C29" s="79"/>
      <c r="D29" s="80"/>
    </row>
    <row r="30" spans="1:4" ht="12.75">
      <c r="A30" s="79"/>
      <c r="B30" s="79"/>
      <c r="C30" s="79"/>
      <c r="D30" s="80"/>
    </row>
    <row r="31" spans="1:4" ht="12.75">
      <c r="A31" s="79"/>
      <c r="B31" s="79"/>
      <c r="C31" s="79"/>
      <c r="D31" s="80"/>
    </row>
    <row r="32" spans="1:4" ht="12.75">
      <c r="A32" s="79"/>
      <c r="B32" s="79"/>
      <c r="C32" s="79"/>
      <c r="D32" s="80"/>
    </row>
    <row r="33" spans="1:4" ht="12.75">
      <c r="A33" s="79"/>
      <c r="B33" s="79"/>
      <c r="C33" s="79"/>
      <c r="D33" s="80"/>
    </row>
    <row r="34" spans="1:4" ht="12.75">
      <c r="A34" s="79"/>
      <c r="B34" s="79"/>
      <c r="C34" s="79"/>
      <c r="D34" s="80"/>
    </row>
    <row r="35" spans="1:4" ht="12.75">
      <c r="A35" s="79"/>
      <c r="B35" s="79"/>
      <c r="C35" s="79"/>
      <c r="D35" s="80"/>
    </row>
    <row r="36" spans="1:4" ht="12.75">
      <c r="A36" s="79"/>
      <c r="B36" s="79"/>
      <c r="C36" s="79"/>
      <c r="D36" s="80"/>
    </row>
    <row r="37" spans="1:4" ht="12.75">
      <c r="A37" s="79"/>
      <c r="B37" s="79"/>
      <c r="C37" s="79"/>
      <c r="D37" s="80"/>
    </row>
    <row r="38" spans="1:4" ht="12.75">
      <c r="A38" s="79"/>
      <c r="B38" s="79"/>
      <c r="C38" s="79"/>
      <c r="D38" s="80"/>
    </row>
    <row r="39" spans="1:4" ht="12.75">
      <c r="A39" s="79"/>
      <c r="B39" s="79"/>
      <c r="C39" s="79"/>
      <c r="D39" s="80"/>
    </row>
    <row r="40" spans="1:4" ht="12.75">
      <c r="A40" s="79"/>
      <c r="B40" s="79"/>
      <c r="C40" s="79"/>
      <c r="D40" s="80"/>
    </row>
    <row r="41" spans="1:4" ht="12.75">
      <c r="A41" s="79"/>
      <c r="B41" s="79"/>
      <c r="C41" s="79"/>
      <c r="D41" s="80"/>
    </row>
    <row r="42" spans="1:4" ht="12.75">
      <c r="A42" s="79"/>
      <c r="B42" s="79"/>
      <c r="C42" s="79"/>
      <c r="D42" s="80"/>
    </row>
  </sheetData>
  <sheetProtection/>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2020-05-26T12:18:17Z</dcterms:modified>
  <cp:category/>
  <cp:version/>
  <cp:contentType/>
  <cp:contentStatus/>
</cp:coreProperties>
</file>