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SB DISK/Arquivos Mac/DEF0537 -Tributação Direta PJ/"/>
    </mc:Choice>
  </mc:AlternateContent>
  <xr:revisionPtr revIDLastSave="0" documentId="8_{A8AFF8C6-B632-0C48-9E9D-60311957E76F}" xr6:coauthVersionLast="45" xr6:coauthVersionMax="45" xr10:uidLastSave="{00000000-0000-0000-0000-000000000000}"/>
  <bookViews>
    <workbookView xWindow="0" yWindow="460" windowWidth="28800" windowHeight="16500" xr2:uid="{F82DBDC2-0CBB-AF48-A6A0-C2EFC8641BD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1" l="1"/>
  <c r="C28" i="1"/>
  <c r="D5" i="1" l="1"/>
  <c r="F23" i="1" s="1"/>
  <c r="D4" i="1"/>
  <c r="F20" i="1" s="1"/>
  <c r="C13" i="1" l="1"/>
  <c r="C10" i="1"/>
  <c r="F17" i="1"/>
  <c r="F21" i="1" s="1"/>
  <c r="F24" i="1" s="1"/>
  <c r="F18" i="1"/>
  <c r="F22" i="1" s="1"/>
  <c r="F11" i="1"/>
  <c r="C11" i="1" l="1"/>
  <c r="C12" i="1"/>
  <c r="C25" i="1" s="1"/>
  <c r="C14" i="1"/>
  <c r="C15" i="1"/>
  <c r="H11" i="1"/>
  <c r="J11" i="1"/>
  <c r="F15" i="1" s="1"/>
  <c r="F27" i="1" s="1"/>
  <c r="F13" i="1" l="1"/>
  <c r="F25" i="1" s="1"/>
  <c r="F14" i="1"/>
  <c r="F26" i="1" s="1"/>
  <c r="C16" i="1"/>
  <c r="C24" i="1"/>
  <c r="C19" i="1" l="1"/>
  <c r="C18" i="1"/>
  <c r="C17" i="1"/>
  <c r="C21" i="1" s="1"/>
  <c r="F29" i="1"/>
</calcChain>
</file>

<file path=xl/sharedStrings.xml><?xml version="1.0" encoding="utf-8"?>
<sst xmlns="http://schemas.openxmlformats.org/spreadsheetml/2006/main" count="43" uniqueCount="36">
  <si>
    <t>Receita mensal</t>
  </si>
  <si>
    <t>Custos e despesas mês</t>
  </si>
  <si>
    <t>Trimestre</t>
  </si>
  <si>
    <t>Mês</t>
  </si>
  <si>
    <t>Receitas</t>
  </si>
  <si>
    <t>Custos/despesas</t>
  </si>
  <si>
    <t>LAIR</t>
  </si>
  <si>
    <t>IR</t>
  </si>
  <si>
    <t>Adicional</t>
  </si>
  <si>
    <t>CSLL</t>
  </si>
  <si>
    <t>PIS</t>
  </si>
  <si>
    <t>COFINS</t>
  </si>
  <si>
    <t>PIS (1,65%)</t>
  </si>
  <si>
    <t>COFINS (7,6%)</t>
  </si>
  <si>
    <t>Crédito PIS (1,65%)</t>
  </si>
  <si>
    <t>Crédito COFINS (7,6%)</t>
  </si>
  <si>
    <t>IR (15%)</t>
  </si>
  <si>
    <t>Adicional (10%)</t>
  </si>
  <si>
    <t>CSLL (9%)</t>
  </si>
  <si>
    <t>Lucro Líquido</t>
  </si>
  <si>
    <t>Tipo de receita</t>
  </si>
  <si>
    <t>Valor</t>
  </si>
  <si>
    <t>Serviços</t>
  </si>
  <si>
    <t>Lucro Presumido IR</t>
  </si>
  <si>
    <t>Coeficiente IR</t>
  </si>
  <si>
    <t>Coeficiente CSLL</t>
  </si>
  <si>
    <t>Base pres. CSLL</t>
  </si>
  <si>
    <t>PIS (0,65%)</t>
  </si>
  <si>
    <t>COFINS (3%)</t>
  </si>
  <si>
    <t>Custos/Despesas</t>
  </si>
  <si>
    <t>DADOS DO PROBLEMA</t>
  </si>
  <si>
    <t>DRE e cálculo Lucro Real</t>
  </si>
  <si>
    <t>Cálculo e DRE Lucro Presumido</t>
  </si>
  <si>
    <t>PIS recolhido</t>
  </si>
  <si>
    <t>COFINS recolhida</t>
  </si>
  <si>
    <t>Total IRPJ, CSLL, PIS e COFINS recolhidos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</si>
</sst>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2" borderId="0" xfId="0" applyFill="1"/>
    <xf numFmtId="44" fontId="0" fillId="2" borderId="0" xfId="0" applyNumberFormat="1" applyFill="1"/>
    <xf numFmtId="0" fontId="0" fillId="3" borderId="0" xfId="0" applyFill="1"/>
    <xf numFmtId="44" fontId="0" fillId="3" borderId="0" xfId="1" applyFont="1" applyFill="1"/>
    <xf numFmtId="0" fontId="2" fillId="0" borderId="0" xfId="0" applyFont="1" applyAlignment="1">
      <alignment horizontal="center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B18C7-7A5C-0146-9302-06A644091522}">
  <dimension ref="B2:J32"/>
  <sheetViews>
    <sheetView tabSelected="1" zoomScale="184" workbookViewId="0">
      <selection activeCell="C25" sqref="C25"/>
    </sheetView>
  </sheetViews>
  <sheetFormatPr baseColWidth="10" defaultRowHeight="16" x14ac:dyDescent="0.2"/>
  <cols>
    <col min="2" max="2" width="21" customWidth="1"/>
    <col min="3" max="3" width="14.1640625" style="1" bestFit="1" customWidth="1"/>
    <col min="4" max="4" width="15" customWidth="1"/>
    <col min="5" max="5" width="21.6640625" customWidth="1"/>
    <col min="6" max="6" width="14.1640625" bestFit="1" customWidth="1"/>
    <col min="7" max="7" width="12.83203125" customWidth="1"/>
    <col min="8" max="8" width="18" customWidth="1"/>
    <col min="9" max="9" width="15.83203125" customWidth="1"/>
    <col min="10" max="10" width="15" customWidth="1"/>
  </cols>
  <sheetData>
    <row r="2" spans="2:10" x14ac:dyDescent="0.2">
      <c r="B2" s="7" t="s">
        <v>30</v>
      </c>
      <c r="C2" s="7"/>
      <c r="D2" s="7"/>
    </row>
    <row r="3" spans="2:10" x14ac:dyDescent="0.2">
      <c r="C3" s="1" t="s">
        <v>3</v>
      </c>
      <c r="D3" t="s">
        <v>2</v>
      </c>
    </row>
    <row r="4" spans="2:10" x14ac:dyDescent="0.2">
      <c r="B4" t="s">
        <v>0</v>
      </c>
      <c r="C4" s="1">
        <v>100000</v>
      </c>
      <c r="D4" s="2">
        <f>C4*3</f>
        <v>300000</v>
      </c>
    </row>
    <row r="5" spans="2:10" x14ac:dyDescent="0.2">
      <c r="B5" t="s">
        <v>1</v>
      </c>
      <c r="C5" s="1">
        <v>68000</v>
      </c>
      <c r="D5" s="2">
        <f>C5*3</f>
        <v>204000</v>
      </c>
    </row>
    <row r="8" spans="2:10" x14ac:dyDescent="0.2">
      <c r="B8" s="7" t="s">
        <v>31</v>
      </c>
      <c r="C8" s="7"/>
      <c r="E8" s="7" t="s">
        <v>32</v>
      </c>
      <c r="F8" s="7"/>
      <c r="G8" s="7"/>
      <c r="H8" s="7"/>
      <c r="I8" s="7"/>
      <c r="J8" s="7"/>
    </row>
    <row r="10" spans="2:10" x14ac:dyDescent="0.2">
      <c r="B10" t="s">
        <v>4</v>
      </c>
      <c r="C10" s="1">
        <f>D4</f>
        <v>300000</v>
      </c>
      <c r="E10" t="s">
        <v>20</v>
      </c>
      <c r="F10" t="s">
        <v>21</v>
      </c>
      <c r="G10" t="s">
        <v>24</v>
      </c>
      <c r="H10" t="s">
        <v>23</v>
      </c>
      <c r="I10" t="s">
        <v>25</v>
      </c>
      <c r="J10" t="s">
        <v>26</v>
      </c>
    </row>
    <row r="11" spans="2:10" x14ac:dyDescent="0.2">
      <c r="B11" t="s">
        <v>12</v>
      </c>
      <c r="C11" s="1">
        <f>-(C10*0.0165)</f>
        <v>-4950</v>
      </c>
      <c r="D11" s="2"/>
      <c r="E11" t="s">
        <v>22</v>
      </c>
      <c r="F11" s="2">
        <f>D4</f>
        <v>300000</v>
      </c>
      <c r="G11">
        <v>0.32</v>
      </c>
      <c r="H11" s="2">
        <f>F11*G11</f>
        <v>96000</v>
      </c>
      <c r="I11">
        <v>0.32</v>
      </c>
      <c r="J11" s="2">
        <f>F11*I11</f>
        <v>96000</v>
      </c>
    </row>
    <row r="12" spans="2:10" x14ac:dyDescent="0.2">
      <c r="B12" t="s">
        <v>13</v>
      </c>
      <c r="C12" s="1">
        <f>-(C10*0.076)</f>
        <v>-22800</v>
      </c>
      <c r="D12" s="2"/>
      <c r="E12" s="2"/>
    </row>
    <row r="13" spans="2:10" x14ac:dyDescent="0.2">
      <c r="B13" t="s">
        <v>5</v>
      </c>
      <c r="C13" s="1">
        <f>-D5</f>
        <v>-204000</v>
      </c>
      <c r="E13" t="s">
        <v>16</v>
      </c>
      <c r="F13" s="2">
        <f>H11*0.15</f>
        <v>14400</v>
      </c>
    </row>
    <row r="14" spans="2:10" x14ac:dyDescent="0.2">
      <c r="B14" t="s">
        <v>14</v>
      </c>
      <c r="C14" s="1">
        <f>-(C13*0.0165)</f>
        <v>3366</v>
      </c>
      <c r="E14" t="s">
        <v>17</v>
      </c>
      <c r="F14" s="2">
        <f>0.1*(H11-60000)</f>
        <v>3600</v>
      </c>
    </row>
    <row r="15" spans="2:10" x14ac:dyDescent="0.2">
      <c r="B15" t="s">
        <v>15</v>
      </c>
      <c r="C15" s="1">
        <f>-(C13*0.076)</f>
        <v>15504</v>
      </c>
      <c r="E15" t="s">
        <v>18</v>
      </c>
      <c r="F15" s="2">
        <f>J11*0.09</f>
        <v>8640</v>
      </c>
    </row>
    <row r="16" spans="2:10" x14ac:dyDescent="0.2">
      <c r="B16" t="s">
        <v>6</v>
      </c>
      <c r="C16" s="1">
        <f>SUM(C10:C15)</f>
        <v>87120</v>
      </c>
    </row>
    <row r="17" spans="2:6" x14ac:dyDescent="0.2">
      <c r="B17" t="s">
        <v>16</v>
      </c>
      <c r="C17" s="1">
        <f>-C16*0.15</f>
        <v>-13068</v>
      </c>
      <c r="E17" t="s">
        <v>27</v>
      </c>
      <c r="F17" s="2">
        <f>D4*0.0065</f>
        <v>1950</v>
      </c>
    </row>
    <row r="18" spans="2:6" x14ac:dyDescent="0.2">
      <c r="B18" t="s">
        <v>17</v>
      </c>
      <c r="C18" s="1">
        <f>-0.1*(C16-60000)</f>
        <v>-2712</v>
      </c>
      <c r="E18" t="s">
        <v>28</v>
      </c>
      <c r="F18" s="2">
        <f>D4*0.03</f>
        <v>9000</v>
      </c>
    </row>
    <row r="19" spans="2:6" x14ac:dyDescent="0.2">
      <c r="B19" t="s">
        <v>18</v>
      </c>
      <c r="C19" s="1">
        <f>-0.09*C16</f>
        <v>-7840.7999999999993</v>
      </c>
    </row>
    <row r="20" spans="2:6" x14ac:dyDescent="0.2">
      <c r="E20" t="s">
        <v>4</v>
      </c>
      <c r="F20" s="2">
        <f>D4</f>
        <v>300000</v>
      </c>
    </row>
    <row r="21" spans="2:6" x14ac:dyDescent="0.2">
      <c r="B21" s="5" t="s">
        <v>19</v>
      </c>
      <c r="C21" s="6">
        <f>SUM(C16:C19)</f>
        <v>63499.199999999997</v>
      </c>
      <c r="E21" t="s">
        <v>10</v>
      </c>
      <c r="F21" s="2">
        <f>-F17</f>
        <v>-1950</v>
      </c>
    </row>
    <row r="22" spans="2:6" x14ac:dyDescent="0.2">
      <c r="E22" t="s">
        <v>11</v>
      </c>
      <c r="F22" s="2">
        <f>-F18</f>
        <v>-9000</v>
      </c>
    </row>
    <row r="23" spans="2:6" x14ac:dyDescent="0.2">
      <c r="E23" t="s">
        <v>29</v>
      </c>
      <c r="F23" s="2">
        <f>-D5</f>
        <v>-204000</v>
      </c>
    </row>
    <row r="24" spans="2:6" x14ac:dyDescent="0.2">
      <c r="B24" t="s">
        <v>33</v>
      </c>
      <c r="C24" s="1">
        <f>C11+C14</f>
        <v>-1584</v>
      </c>
      <c r="E24" t="s">
        <v>6</v>
      </c>
      <c r="F24" s="2">
        <f>SUM(F20:F23)</f>
        <v>85050</v>
      </c>
    </row>
    <row r="25" spans="2:6" x14ac:dyDescent="0.2">
      <c r="B25" t="s">
        <v>34</v>
      </c>
      <c r="C25" s="1">
        <f>C12+C15</f>
        <v>-7296</v>
      </c>
      <c r="E25" t="s">
        <v>7</v>
      </c>
      <c r="F25" s="2">
        <f>-F13</f>
        <v>-14400</v>
      </c>
    </row>
    <row r="26" spans="2:6" x14ac:dyDescent="0.2">
      <c r="E26" t="s">
        <v>8</v>
      </c>
      <c r="F26" s="2">
        <f>-F14</f>
        <v>-3600</v>
      </c>
    </row>
    <row r="27" spans="2:6" x14ac:dyDescent="0.2">
      <c r="E27" t="s">
        <v>9</v>
      </c>
      <c r="F27" s="2">
        <f>-F15</f>
        <v>-8640</v>
      </c>
    </row>
    <row r="28" spans="2:6" ht="34" x14ac:dyDescent="0.2">
      <c r="B28" s="9" t="s">
        <v>35</v>
      </c>
      <c r="C28" s="6">
        <f>-(C24+C25+C19+C18+C17)</f>
        <v>32500.799999999999</v>
      </c>
    </row>
    <row r="29" spans="2:6" x14ac:dyDescent="0.2">
      <c r="E29" s="3" t="s">
        <v>19</v>
      </c>
      <c r="F29" s="4">
        <f>SUM(F24:F27)</f>
        <v>58410</v>
      </c>
    </row>
    <row r="32" spans="2:6" ht="38" customHeight="1" x14ac:dyDescent="0.2">
      <c r="E32" s="8" t="s">
        <v>35</v>
      </c>
      <c r="F32" s="4">
        <f>F13+F14+F15+F17+F18</f>
        <v>37590</v>
      </c>
    </row>
  </sheetData>
  <mergeCells count="3">
    <mergeCell ref="B8:C8"/>
    <mergeCell ref="E8:J8"/>
    <mergeCell ref="B2:D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VRF</dc:creator>
  <cp:lastModifiedBy>VRF</cp:lastModifiedBy>
  <dcterms:created xsi:type="dcterms:W3CDTF">2020-05-05T10:35:39Z</dcterms:created>
  <dcterms:modified xsi:type="dcterms:W3CDTF">2020-05-12T09:22:12Z</dcterms:modified>
</cp:coreProperties>
</file>