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308"/>
  <workbookPr filterPrivacy="1" defaultThemeVersion="124226"/>
  <xr:revisionPtr revIDLastSave="0" documentId="8_{27A31884-58FC-954E-BC15-2B851C3F671B}" xr6:coauthVersionLast="45" xr6:coauthVersionMax="45" xr10:uidLastSave="{00000000-0000-0000-0000-000000000000}"/>
  <bookViews>
    <workbookView xWindow="10280" yWindow="460" windowWidth="13640" windowHeight="16460" tabRatio="694" activeTab="1" xr2:uid="{00000000-000D-0000-FFFF-FFFF00000000}"/>
  </bookViews>
  <sheets>
    <sheet name="Exercício - ABC detalhado (br)" sheetId="5" r:id="rId1"/>
    <sheet name="Exercício - ABC detalhado" sheetId="4" r:id="rId2"/>
    <sheet name="RESPOSTAS" sheetId="6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2" i="4" l="1"/>
  <c r="K56" i="5" l="1"/>
  <c r="K55" i="5"/>
  <c r="K54" i="5"/>
  <c r="K53" i="5"/>
  <c r="J18" i="5"/>
  <c r="J23" i="5" s="1"/>
  <c r="J16" i="5"/>
  <c r="J21" i="5" s="1"/>
  <c r="J15" i="5"/>
  <c r="L15" i="5" s="1"/>
  <c r="L14" i="5"/>
  <c r="J14" i="5"/>
  <c r="J19" i="5" s="1"/>
  <c r="J13" i="5"/>
  <c r="L13" i="5" s="1"/>
  <c r="J12" i="5"/>
  <c r="J17" i="5" s="1"/>
  <c r="K54" i="4"/>
  <c r="K55" i="4"/>
  <c r="K56" i="4"/>
  <c r="K53" i="4"/>
  <c r="C35" i="4"/>
  <c r="C36" i="4"/>
  <c r="C37" i="4"/>
  <c r="C38" i="4"/>
  <c r="C39" i="4"/>
  <c r="C24" i="4"/>
  <c r="J13" i="4"/>
  <c r="L13" i="4" s="1"/>
  <c r="J14" i="4"/>
  <c r="J19" i="4" s="1"/>
  <c r="L19" i="4" s="1"/>
  <c r="J15" i="4"/>
  <c r="J20" i="4" s="1"/>
  <c r="J16" i="4"/>
  <c r="L16" i="4" s="1"/>
  <c r="J12" i="4"/>
  <c r="J17" i="4" s="1"/>
  <c r="D35" i="4"/>
  <c r="E35" i="4"/>
  <c r="F35" i="4"/>
  <c r="E39" i="4"/>
  <c r="D37" i="4"/>
  <c r="E37" i="4"/>
  <c r="F37" i="4"/>
  <c r="D38" i="4"/>
  <c r="E38" i="4"/>
  <c r="F38" i="4"/>
  <c r="D39" i="4"/>
  <c r="F39" i="4"/>
  <c r="D36" i="4"/>
  <c r="E36" i="4"/>
  <c r="F36" i="4"/>
  <c r="L12" i="5" l="1"/>
  <c r="L18" i="5"/>
  <c r="J20" i="5"/>
  <c r="L16" i="5"/>
  <c r="J24" i="5"/>
  <c r="L19" i="5"/>
  <c r="L21" i="5"/>
  <c r="J26" i="5"/>
  <c r="L17" i="5"/>
  <c r="J22" i="5"/>
  <c r="J28" i="5"/>
  <c r="L28" i="5" s="1"/>
  <c r="L23" i="5"/>
  <c r="C40" i="4"/>
  <c r="J21" i="4"/>
  <c r="L21" i="4" s="1"/>
  <c r="G37" i="4"/>
  <c r="G36" i="4"/>
  <c r="G39" i="4"/>
  <c r="J18" i="4"/>
  <c r="L18" i="4" s="1"/>
  <c r="G38" i="4"/>
  <c r="J25" i="4"/>
  <c r="J30" i="4" s="1"/>
  <c r="L30" i="4" s="1"/>
  <c r="L20" i="4"/>
  <c r="L15" i="4"/>
  <c r="L14" i="4"/>
  <c r="L17" i="4"/>
  <c r="J22" i="4"/>
  <c r="J24" i="4"/>
  <c r="L24" i="4" s="1"/>
  <c r="G35" i="4"/>
  <c r="F40" i="4"/>
  <c r="E40" i="4"/>
  <c r="D40" i="4"/>
  <c r="J25" i="5" l="1"/>
  <c r="L20" i="5"/>
  <c r="L24" i="5"/>
  <c r="J29" i="5"/>
  <c r="L29" i="5" s="1"/>
  <c r="J27" i="5"/>
  <c r="L27" i="5" s="1"/>
  <c r="L22" i="5"/>
  <c r="L26" i="5"/>
  <c r="J31" i="5"/>
  <c r="L31" i="5" s="1"/>
  <c r="J26" i="4"/>
  <c r="L26" i="4" s="1"/>
  <c r="C42" i="4"/>
  <c r="C45" i="4" s="1"/>
  <c r="L25" i="4"/>
  <c r="J23" i="4"/>
  <c r="L23" i="4" s="1"/>
  <c r="G40" i="4"/>
  <c r="D42" i="4"/>
  <c r="D45" i="4" s="1"/>
  <c r="J28" i="4"/>
  <c r="L28" i="4" s="1"/>
  <c r="L22" i="4"/>
  <c r="J27" i="4"/>
  <c r="L27" i="4" s="1"/>
  <c r="J29" i="4"/>
  <c r="L29" i="4" s="1"/>
  <c r="J30" i="5" l="1"/>
  <c r="L30" i="5" s="1"/>
  <c r="L25" i="5"/>
  <c r="D62" i="4"/>
  <c r="F62" i="4"/>
  <c r="H62" i="4"/>
  <c r="D61" i="4"/>
  <c r="H61" i="4"/>
  <c r="F61" i="4"/>
  <c r="J31" i="4"/>
  <c r="L31" i="4" s="1"/>
  <c r="F42" i="4" s="1"/>
  <c r="F45" i="4" s="1"/>
  <c r="E42" i="4"/>
  <c r="E45" i="4" s="1"/>
  <c r="F64" i="4" l="1"/>
  <c r="D64" i="4"/>
  <c r="H64" i="4"/>
  <c r="F63" i="4"/>
  <c r="F66" i="4" s="1"/>
  <c r="F70" i="4" s="1"/>
  <c r="F73" i="4" s="1"/>
  <c r="F77" i="4" s="1"/>
  <c r="F79" i="4" s="1"/>
  <c r="D63" i="4"/>
  <c r="H63" i="4"/>
  <c r="J61" i="4"/>
  <c r="J62" i="4"/>
  <c r="G42" i="4"/>
  <c r="G44" i="4" s="1"/>
  <c r="C46" i="4" s="1"/>
  <c r="F70" i="5" l="1"/>
  <c r="H70" i="5"/>
  <c r="J63" i="4"/>
  <c r="J64" i="4"/>
  <c r="K64" i="4" s="1"/>
  <c r="H66" i="4"/>
  <c r="H70" i="4" s="1"/>
  <c r="H73" i="4" s="1"/>
  <c r="H77" i="4" s="1"/>
  <c r="H79" i="4" s="1"/>
  <c r="D66" i="4"/>
  <c r="D70" i="4" s="1"/>
  <c r="D73" i="4" s="1"/>
  <c r="D77" i="4" s="1"/>
  <c r="D79" i="4" s="1"/>
  <c r="D81" i="4" s="1"/>
  <c r="D85" i="4" s="1"/>
  <c r="D46" i="4"/>
  <c r="F46" i="4"/>
  <c r="E46" i="4"/>
  <c r="K64" i="5" l="1"/>
  <c r="D70" i="5"/>
  <c r="D86" i="4"/>
  <c r="D88" i="4" s="1"/>
  <c r="G46" i="4"/>
</calcChain>
</file>

<file path=xl/sharedStrings.xml><?xml version="1.0" encoding="utf-8"?>
<sst xmlns="http://schemas.openxmlformats.org/spreadsheetml/2006/main" count="234" uniqueCount="69">
  <si>
    <t>1°</t>
  </si>
  <si>
    <t>2°</t>
  </si>
  <si>
    <t>3°</t>
  </si>
  <si>
    <t>ATIVIDADE</t>
  </si>
  <si>
    <t>4°</t>
  </si>
  <si>
    <r>
      <t xml:space="preserve">RANKING </t>
    </r>
    <r>
      <rPr>
        <sz val="11"/>
        <color theme="1"/>
        <rFont val="Calibri"/>
        <family val="2"/>
        <scheme val="minor"/>
      </rPr>
      <t>DE CUSTOS</t>
    </r>
  </si>
  <si>
    <t>Total</t>
  </si>
  <si>
    <t>Atividades</t>
  </si>
  <si>
    <t>Atividade</t>
  </si>
  <si>
    <t>Recurso</t>
  </si>
  <si>
    <t>$ / mês</t>
  </si>
  <si>
    <t>Participação</t>
  </si>
  <si>
    <t>$/ativ. mês</t>
  </si>
  <si>
    <t>Telefone</t>
  </si>
  <si>
    <t>TOTAL Mão de Obra Indireta</t>
  </si>
  <si>
    <t>(6) MARGEM Unitária  = (5) - (4)</t>
  </si>
  <si>
    <t>(7) MARGEM Total por Tipo de Produto = (6) x (1)</t>
  </si>
  <si>
    <t>Supervisores</t>
  </si>
  <si>
    <t>Operadores de Empilhadeira</t>
  </si>
  <si>
    <t>Carregadores</t>
  </si>
  <si>
    <t>Inspetores</t>
  </si>
  <si>
    <t>Recurso (Mão de Obra Indireta - MOI)</t>
  </si>
  <si>
    <t>Receber produtos</t>
  </si>
  <si>
    <t xml:space="preserve">Armazenar produtos </t>
  </si>
  <si>
    <t>Inspecionar produtos</t>
  </si>
  <si>
    <t>Expedir produtos</t>
  </si>
  <si>
    <t>Empilhadeiras</t>
  </si>
  <si>
    <t>Computadores</t>
  </si>
  <si>
    <t>Sistemas</t>
  </si>
  <si>
    <t>Energia</t>
  </si>
  <si>
    <t>Mão de Obra Indireta:</t>
  </si>
  <si>
    <t>TOTAL Demais Recursos</t>
  </si>
  <si>
    <t>CUSTO DA ATIVIDADE ($)</t>
  </si>
  <si>
    <t>CUSTO DA ATIVIDADE (%)</t>
  </si>
  <si>
    <t>TOTAL</t>
  </si>
  <si>
    <t>Recurso (mão de obra indireta)</t>
  </si>
  <si>
    <t>Gasto</t>
  </si>
  <si>
    <t>Recurso (utilidades, equipamentos e sistemas)</t>
  </si>
  <si>
    <t>Analistas  e Auxiliares Administrativos</t>
  </si>
  <si>
    <t>Sistemas de Movimentação</t>
  </si>
  <si>
    <t>Peso / participação (tempo) da  mão de obra por atividade</t>
  </si>
  <si>
    <t>Número de lotes recebidos</t>
  </si>
  <si>
    <t>Número de movimentações realizadas</t>
  </si>
  <si>
    <t>DIRECIONADOR DE CUSTOS (segundo estágio)</t>
  </si>
  <si>
    <t>A</t>
  </si>
  <si>
    <t>B</t>
  </si>
  <si>
    <t>C</t>
  </si>
  <si>
    <t>Número de inspeções realizadas</t>
  </si>
  <si>
    <r>
      <t xml:space="preserve">CUSTEAMENTO DAS ATIVIDADES </t>
    </r>
    <r>
      <rPr>
        <sz val="10.5"/>
        <color rgb="FF0000FF"/>
        <rFont val="Calibri"/>
        <family val="2"/>
        <scheme val="minor"/>
      </rPr>
      <t>(DIRECIONAMENTO DE PRIMEIRO ESTÁGIO)</t>
    </r>
  </si>
  <si>
    <t>Número de carregamentos realizados</t>
  </si>
  <si>
    <t>(1) Quatidade de Produtos do Período</t>
  </si>
  <si>
    <t>TIPO DE PRODUTO</t>
  </si>
  <si>
    <r>
      <t xml:space="preserve">CUSTEAMENTO DOS TIPOS DE PRODUTOS </t>
    </r>
    <r>
      <rPr>
        <sz val="11"/>
        <color rgb="FF0000FF"/>
        <rFont val="Calibri"/>
        <family val="2"/>
        <scheme val="minor"/>
      </rPr>
      <t>(DIRECIONAMENTO DE SEGUNDO ESTÁGIO)</t>
    </r>
  </si>
  <si>
    <t>(5) Preço de Venda Líquido</t>
  </si>
  <si>
    <t>(8) MARGEM TOTAL DO PERÍODO</t>
  </si>
  <si>
    <t>(10) LUCRO ANTES DOS IMPOSTOS INCIDENTES SOBRE RENDA = (8) - (9)</t>
  </si>
  <si>
    <t>(11) IR e CSLL = (10) * 0,34</t>
  </si>
  <si>
    <t>(11) LUCRO LÍQUIDO = (10) - (11)</t>
  </si>
  <si>
    <t>(9) DESPESAS DA EMPRESA DO PERÍODO</t>
  </si>
  <si>
    <r>
      <t xml:space="preserve">(4) CUSTO UNITÁRIO DO PRODUTO </t>
    </r>
    <r>
      <rPr>
        <sz val="11"/>
        <color theme="1"/>
        <rFont val="Calibri"/>
        <family val="2"/>
        <scheme val="minor"/>
      </rPr>
      <t xml:space="preserve"> = (2) + (3)</t>
    </r>
  </si>
  <si>
    <r>
      <t>(3) Custo Unitário de Produção (</t>
    </r>
    <r>
      <rPr>
        <sz val="11"/>
        <color rgb="FFFF0000"/>
        <rFont val="Calibri"/>
        <family val="2"/>
        <scheme val="minor"/>
      </rPr>
      <t>pelo custeio por absorção</t>
    </r>
    <r>
      <rPr>
        <sz val="11"/>
        <color theme="1"/>
        <rFont val="Calibri"/>
        <family val="2"/>
        <scheme val="minor"/>
      </rPr>
      <t>)</t>
    </r>
  </si>
  <si>
    <t>CUSTO LOGÍSTICO TOTAL DO PERÍODO</t>
  </si>
  <si>
    <r>
      <rPr>
        <sz val="11"/>
        <color theme="1"/>
        <rFont val="Calibri"/>
        <family val="2"/>
        <scheme val="minor"/>
      </rPr>
      <t xml:space="preserve">(2) </t>
    </r>
    <r>
      <rPr>
        <b/>
        <sz val="14"/>
        <color theme="1"/>
        <rFont val="Calibri"/>
        <family val="2"/>
        <scheme val="minor"/>
      </rPr>
      <t>Custo Logístico Unitário</t>
    </r>
  </si>
  <si>
    <r>
      <t>•</t>
    </r>
    <r>
      <rPr>
        <b/>
        <sz val="16"/>
        <color rgb="FF034EA2"/>
        <rFont val="Arial"/>
        <family val="2"/>
      </rPr>
      <t xml:space="preserve">Apresente os custos dos recursos do CD graficamente. </t>
    </r>
  </si>
  <si>
    <r>
      <t>•</t>
    </r>
    <r>
      <rPr>
        <b/>
        <sz val="16"/>
        <color rgb="FF034EA2"/>
        <rFont val="Arial"/>
        <family val="2"/>
      </rPr>
      <t>Responda: o CD da empresa consome a maior parte dos seus recursos fazendo o quê?</t>
    </r>
  </si>
  <si>
    <r>
      <t>•</t>
    </r>
    <r>
      <rPr>
        <b/>
        <sz val="16"/>
        <color rgb="FF034EA2"/>
        <rFont val="Arial"/>
        <family val="2"/>
      </rPr>
      <t xml:space="preserve">Apresente os custos das atividades do CD em ordem decrescente e graficamente. </t>
    </r>
  </si>
  <si>
    <r>
      <t>•</t>
    </r>
    <r>
      <rPr>
        <b/>
        <sz val="16"/>
        <color rgb="FF034EA2"/>
        <rFont val="Arial"/>
        <family val="2"/>
      </rPr>
      <t>Determine o custo logístico unitário de cada tipo de produto.</t>
    </r>
  </si>
  <si>
    <r>
      <t>•</t>
    </r>
    <r>
      <rPr>
        <b/>
        <sz val="16"/>
        <color rgb="FF034EA2"/>
        <rFont val="Arial"/>
        <family val="2"/>
      </rPr>
      <t>Determine o custo unitário, a margem unitária, a margem por tipo de produto, a margem total no período e o lucro líquido da empresa no período.</t>
    </r>
  </si>
  <si>
    <r>
      <t>•</t>
    </r>
    <r>
      <rPr>
        <b/>
        <sz val="16"/>
        <color rgb="FF034EA2"/>
        <rFont val="Arial"/>
        <family val="2"/>
      </rPr>
      <t>Responda: o que poderia ser feito para melhorar o resultado econômico da empresa?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</si>
</sst>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$-409]#,##0.00"/>
    <numFmt numFmtId="165" formatCode="[$$-409]#,##0.00_);[Red]\([$$-409]#,##0.00\)"/>
    <numFmt numFmtId="166" formatCode="[$$-409]#,##0.00;[Red][$$-409]#,##0.00"/>
  </numFmts>
  <fonts count="1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sz val="10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sz val="10.5"/>
      <color rgb="FF0000FF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rgb="FF0000FF"/>
      <name val="Calibri"/>
      <family val="2"/>
      <scheme val="minor"/>
    </font>
    <font>
      <sz val="16"/>
      <color theme="1"/>
      <name val="Arial"/>
      <family val="2"/>
    </font>
    <font>
      <b/>
      <sz val="16"/>
      <color rgb="FF034EA2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B3FB5B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19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 vertical="center"/>
    </xf>
    <xf numFmtId="164" fontId="0" fillId="0" borderId="0" xfId="0" applyNumberFormat="1"/>
    <xf numFmtId="0" fontId="0" fillId="3" borderId="1" xfId="0" applyFill="1" applyBorder="1" applyAlignment="1">
      <alignment horizontal="center" vertical="center" wrapText="1"/>
    </xf>
    <xf numFmtId="164" fontId="0" fillId="4" borderId="1" xfId="0" applyNumberForma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vertical="center" wrapText="1"/>
    </xf>
    <xf numFmtId="0" fontId="4" fillId="3" borderId="6" xfId="0" applyFont="1" applyFill="1" applyBorder="1" applyAlignment="1">
      <alignment horizontal="right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left" vertical="center" wrapText="1"/>
    </xf>
    <xf numFmtId="0" fontId="4" fillId="6" borderId="1" xfId="0" applyFont="1" applyFill="1" applyBorder="1" applyAlignment="1">
      <alignment horizontal="center" vertical="center" wrapText="1"/>
    </xf>
    <xf numFmtId="164" fontId="0" fillId="6" borderId="1" xfId="0" applyNumberFormat="1" applyFill="1" applyBorder="1" applyAlignment="1">
      <alignment horizontal="center" vertical="center"/>
    </xf>
    <xf numFmtId="9" fontId="4" fillId="6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64" fontId="0" fillId="6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/>
    </xf>
    <xf numFmtId="0" fontId="4" fillId="4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  <xf numFmtId="164" fontId="0" fillId="6" borderId="1" xfId="0" applyNumberForma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1" fillId="4" borderId="1" xfId="0" applyNumberFormat="1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64" fontId="1" fillId="4" borderId="7" xfId="0" applyNumberFormat="1" applyFont="1" applyFill="1" applyBorder="1" applyAlignment="1">
      <alignment horizontal="center" vertical="center"/>
    </xf>
    <xf numFmtId="164" fontId="0" fillId="9" borderId="1" xfId="0" applyNumberFormat="1" applyFill="1" applyBorder="1" applyAlignment="1">
      <alignment horizontal="center" vertical="center"/>
    </xf>
    <xf numFmtId="0" fontId="4" fillId="10" borderId="1" xfId="0" applyFont="1" applyFill="1" applyBorder="1" applyAlignment="1">
      <alignment horizontal="center" vertical="center" wrapText="1"/>
    </xf>
    <xf numFmtId="164" fontId="0" fillId="10" borderId="1" xfId="0" applyNumberFormat="1" applyFill="1" applyBorder="1" applyAlignment="1">
      <alignment horizontal="center" vertical="center"/>
    </xf>
    <xf numFmtId="9" fontId="4" fillId="10" borderId="1" xfId="0" applyNumberFormat="1" applyFont="1" applyFill="1" applyBorder="1" applyAlignment="1">
      <alignment horizontal="center" vertical="center" wrapText="1"/>
    </xf>
    <xf numFmtId="10" fontId="5" fillId="4" borderId="1" xfId="1" applyNumberFormat="1" applyFont="1" applyFill="1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0" fontId="4" fillId="0" borderId="1" xfId="0" applyFont="1" applyFill="1" applyBorder="1" applyAlignment="1">
      <alignment horizontal="right" vertical="center" wrapText="1"/>
    </xf>
    <xf numFmtId="0" fontId="0" fillId="0" borderId="1" xfId="0" applyBorder="1" applyAlignment="1">
      <alignment horizontal="center"/>
    </xf>
    <xf numFmtId="0" fontId="0" fillId="10" borderId="1" xfId="0" applyFill="1" applyBorder="1" applyAlignment="1">
      <alignment horizontal="center" vertical="center"/>
    </xf>
    <xf numFmtId="0" fontId="0" fillId="0" borderId="0" xfId="0" applyBorder="1"/>
    <xf numFmtId="0" fontId="7" fillId="2" borderId="2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166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0" fontId="12" fillId="2" borderId="2" xfId="0" applyFont="1" applyFill="1" applyBorder="1" applyAlignment="1">
      <alignment horizontal="right" vertical="center"/>
    </xf>
    <xf numFmtId="0" fontId="12" fillId="2" borderId="3" xfId="0" applyFont="1" applyFill="1" applyBorder="1" applyAlignment="1">
      <alignment horizontal="right" vertical="center"/>
    </xf>
    <xf numFmtId="166" fontId="1" fillId="8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165" fontId="1" fillId="5" borderId="1" xfId="0" applyNumberFormat="1" applyFont="1" applyFill="1" applyBorder="1" applyAlignment="1">
      <alignment horizontal="center" vertical="center"/>
    </xf>
    <xf numFmtId="166" fontId="0" fillId="6" borderId="1" xfId="0" applyNumberForma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165" fontId="0" fillId="7" borderId="1" xfId="0" applyNumberFormat="1" applyFill="1" applyBorder="1" applyAlignment="1">
      <alignment horizontal="center" vertical="center"/>
    </xf>
    <xf numFmtId="165" fontId="0" fillId="4" borderId="0" xfId="0" applyNumberFormat="1" applyFill="1" applyAlignment="1">
      <alignment horizontal="center" vertical="center"/>
    </xf>
    <xf numFmtId="0" fontId="0" fillId="3" borderId="1" xfId="0" applyFill="1" applyBorder="1" applyAlignment="1">
      <alignment horizontal="center"/>
    </xf>
    <xf numFmtId="165" fontId="0" fillId="4" borderId="1" xfId="0" applyNumberFormat="1" applyFill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4" fillId="4" borderId="6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3" borderId="7" xfId="0" applyFill="1" applyBorder="1" applyAlignment="1">
      <alignment horizontal="center" vertical="center" wrapText="1"/>
    </xf>
    <xf numFmtId="0" fontId="0" fillId="6" borderId="7" xfId="0" applyFill="1" applyBorder="1" applyAlignment="1">
      <alignment horizontal="center"/>
    </xf>
    <xf numFmtId="0" fontId="0" fillId="3" borderId="1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4" borderId="1" xfId="0" applyNumberForma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164" fontId="13" fillId="11" borderId="1" xfId="0" applyNumberFormat="1" applyFont="1" applyFill="1" applyBorder="1" applyAlignment="1">
      <alignment horizontal="center" vertical="center"/>
    </xf>
    <xf numFmtId="0" fontId="13" fillId="11" borderId="1" xfId="0" applyFont="1" applyFill="1" applyBorder="1" applyAlignment="1">
      <alignment horizontal="center" vertical="center"/>
    </xf>
    <xf numFmtId="164" fontId="10" fillId="4" borderId="1" xfId="0" applyNumberFormat="1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164" fontId="0" fillId="6" borderId="1" xfId="0" applyNumberForma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14" fillId="0" borderId="0" xfId="0" applyFont="1" applyAlignment="1">
      <alignment horizontal="left" vertical="center" indent="4" readingOrder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B3FB5B"/>
      <color rgb="FF0000FF"/>
      <color rgb="FFFFFF99"/>
      <color rgb="FFFFFF66"/>
      <color rgb="FFFF8B8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9921520355861216E-2"/>
          <c:y val="0.20776683249321881"/>
          <c:w val="0.59575944311308981"/>
          <c:h val="0.73270168895687082"/>
        </c:manualLayout>
      </c:layout>
      <c:pie3DChart>
        <c:varyColors val="1"/>
        <c:ser>
          <c:idx val="0"/>
          <c:order val="0"/>
          <c:tx>
            <c:v>Custo das Atividades</c:v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'Exercício - ABC detalhado'!$C$34:$F$34</c:f>
              <c:strCache>
                <c:ptCount val="4"/>
                <c:pt idx="0">
                  <c:v>Receber produtos</c:v>
                </c:pt>
                <c:pt idx="1">
                  <c:v>Armazenar produtos </c:v>
                </c:pt>
                <c:pt idx="2">
                  <c:v>Inspecionar produtos</c:v>
                </c:pt>
                <c:pt idx="3">
                  <c:v>Expedir produtos</c:v>
                </c:pt>
              </c:strCache>
            </c:strRef>
          </c:cat>
          <c:val>
            <c:numRef>
              <c:f>'Exercício - ABC detalhado (br)'!$C$45:$F$45</c:f>
              <c:numCache>
                <c:formatCode>[$$-409]#,##0.00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0-2849-814A-BAA3-1C3EC93950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37553258696261"/>
          <c:y val="0.2842214388473408"/>
          <c:w val="0.34259562467842875"/>
          <c:h val="0.50394227918162948"/>
        </c:manualLayout>
      </c:layout>
      <c:overlay val="0"/>
      <c:txPr>
        <a:bodyPr/>
        <a:lstStyle/>
        <a:p>
          <a:pPr rtl="0">
            <a:defRPr/>
          </a:pPr>
          <a:endParaRPr lang="en-BR"/>
        </a:p>
      </c:txPr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36" footer="0.3149606200000003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Custo dos Recursos</a:t>
            </a:r>
          </a:p>
        </c:rich>
      </c:tx>
      <c:layout>
        <c:manualLayout>
          <c:xMode val="edge"/>
          <c:yMode val="edge"/>
          <c:x val="0.34611061239494945"/>
          <c:y val="7.6190934848740371E-3"/>
        </c:manualLayout>
      </c:layout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9986152997641327E-2"/>
          <c:y val="0.2322316132501786"/>
          <c:w val="0.5902141591466481"/>
          <c:h val="0.72744796808655798"/>
        </c:manualLayout>
      </c:layout>
      <c:pie3DChart>
        <c:varyColors val="1"/>
        <c:ser>
          <c:idx val="0"/>
          <c:order val="0"/>
          <c:tx>
            <c:v>Custo dos Recursos</c:v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('Exercício - ABC detalhado'!$B$12:$B$16,'Exercício - ABC detalhado'!$B$19:$B$23)</c:f>
              <c:strCache>
                <c:ptCount val="10"/>
                <c:pt idx="0">
                  <c:v>Supervisores</c:v>
                </c:pt>
                <c:pt idx="1">
                  <c:v>Operadores de Empilhadeira</c:v>
                </c:pt>
                <c:pt idx="2">
                  <c:v>Carregadores</c:v>
                </c:pt>
                <c:pt idx="3">
                  <c:v>Analistas  e Auxiliares Administrativos</c:v>
                </c:pt>
                <c:pt idx="4">
                  <c:v>Inspetores</c:v>
                </c:pt>
                <c:pt idx="5">
                  <c:v>Empilhadeiras</c:v>
                </c:pt>
                <c:pt idx="6">
                  <c:v>Telefone</c:v>
                </c:pt>
                <c:pt idx="7">
                  <c:v>Computadores</c:v>
                </c:pt>
                <c:pt idx="8">
                  <c:v>Energia</c:v>
                </c:pt>
                <c:pt idx="9">
                  <c:v>Sistemas de Movimentação</c:v>
                </c:pt>
              </c:strCache>
            </c:strRef>
          </c:cat>
          <c:val>
            <c:numRef>
              <c:f>('Exercício - ABC detalhado (br)'!$C$12:$C$16,'Exercício - ABC detalhado (br)'!$C$19:$C$23)</c:f>
              <c:numCache>
                <c:formatCode>[$$-409]#,##0.00</c:formatCode>
                <c:ptCount val="10"/>
                <c:pt idx="0">
                  <c:v>30000</c:v>
                </c:pt>
                <c:pt idx="1">
                  <c:v>40000</c:v>
                </c:pt>
                <c:pt idx="2">
                  <c:v>60000</c:v>
                </c:pt>
                <c:pt idx="3">
                  <c:v>50000</c:v>
                </c:pt>
                <c:pt idx="4">
                  <c:v>15000</c:v>
                </c:pt>
                <c:pt idx="5">
                  <c:v>10000</c:v>
                </c:pt>
                <c:pt idx="6">
                  <c:v>2000</c:v>
                </c:pt>
                <c:pt idx="7">
                  <c:v>3000</c:v>
                </c:pt>
                <c:pt idx="8">
                  <c:v>30000</c:v>
                </c:pt>
                <c:pt idx="9">
                  <c:v>20000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D3-EE43-B9B3-6AB1ED65FF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1468893139475345"/>
          <c:y val="0.14633308451122534"/>
          <c:w val="0.36545994343851584"/>
          <c:h val="0.8008524163837325"/>
        </c:manualLayout>
      </c:layout>
      <c:overlay val="0"/>
      <c:txPr>
        <a:bodyPr/>
        <a:lstStyle/>
        <a:p>
          <a:pPr rtl="0">
            <a:defRPr/>
          </a:pPr>
          <a:endParaRPr lang="en-BR"/>
        </a:p>
      </c:txPr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47" footer="0.31496062000000047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9921520355861222E-2"/>
          <c:y val="0.20776683249321876"/>
          <c:w val="0.59575944311308948"/>
          <c:h val="0.7327016889568706"/>
        </c:manualLayout>
      </c:layout>
      <c:pie3DChart>
        <c:varyColors val="1"/>
        <c:ser>
          <c:idx val="0"/>
          <c:order val="0"/>
          <c:tx>
            <c:v>Custo das Atividades</c:v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'Exercício - ABC detalhado'!$C$34:$F$34</c:f>
              <c:strCache>
                <c:ptCount val="4"/>
                <c:pt idx="0">
                  <c:v>Receber produtos</c:v>
                </c:pt>
                <c:pt idx="1">
                  <c:v>Armazenar produtos </c:v>
                </c:pt>
                <c:pt idx="2">
                  <c:v>Inspecionar produtos</c:v>
                </c:pt>
                <c:pt idx="3">
                  <c:v>Expedir produtos</c:v>
                </c:pt>
              </c:strCache>
            </c:strRef>
          </c:cat>
          <c:val>
            <c:numRef>
              <c:f>'Exercício - ABC detalhado'!$C$45:$F$45</c:f>
              <c:numCache>
                <c:formatCode>[$$-409]#,##0.00</c:formatCode>
                <c:ptCount val="4"/>
                <c:pt idx="0">
                  <c:v>50111.111111111109</c:v>
                </c:pt>
                <c:pt idx="1">
                  <c:v>83366.666666666672</c:v>
                </c:pt>
                <c:pt idx="2">
                  <c:v>54811.111111111109</c:v>
                </c:pt>
                <c:pt idx="3">
                  <c:v>71711.111111111109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11-F548-B1B0-715B0E230A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37553258696261"/>
          <c:y val="0.2842214388473408"/>
          <c:w val="0.34259562467842875"/>
          <c:h val="0.50394227918162948"/>
        </c:manualLayout>
      </c:layout>
      <c:overlay val="0"/>
      <c:txPr>
        <a:bodyPr/>
        <a:lstStyle/>
        <a:p>
          <a:pPr rtl="0">
            <a:defRPr/>
          </a:pPr>
          <a:endParaRPr lang="en-BR"/>
        </a:p>
      </c:txPr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14" footer="0.3149606200000001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Custo dos Recursos</a:t>
            </a:r>
          </a:p>
        </c:rich>
      </c:tx>
      <c:layout>
        <c:manualLayout>
          <c:xMode val="edge"/>
          <c:yMode val="edge"/>
          <c:x val="0.34611061239494922"/>
          <c:y val="7.6190934848740311E-3"/>
        </c:manualLayout>
      </c:layout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998615299764132E-2"/>
          <c:y val="0.2322316132501786"/>
          <c:w val="0.59021415914664865"/>
          <c:h val="0.72744796808655798"/>
        </c:manualLayout>
      </c:layout>
      <c:pie3DChart>
        <c:varyColors val="1"/>
        <c:ser>
          <c:idx val="0"/>
          <c:order val="0"/>
          <c:tx>
            <c:v>Custo dos Recursos</c:v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('Exercício - ABC detalhado'!$B$12:$B$16,'Exercício - ABC detalhado'!$B$19:$B$23)</c:f>
              <c:strCache>
                <c:ptCount val="10"/>
                <c:pt idx="0">
                  <c:v>Supervisores</c:v>
                </c:pt>
                <c:pt idx="1">
                  <c:v>Operadores de Empilhadeira</c:v>
                </c:pt>
                <c:pt idx="2">
                  <c:v>Carregadores</c:v>
                </c:pt>
                <c:pt idx="3">
                  <c:v>Analistas  e Auxiliares Administrativos</c:v>
                </c:pt>
                <c:pt idx="4">
                  <c:v>Inspetores</c:v>
                </c:pt>
                <c:pt idx="5">
                  <c:v>Empilhadeiras</c:v>
                </c:pt>
                <c:pt idx="6">
                  <c:v>Telefone</c:v>
                </c:pt>
                <c:pt idx="7">
                  <c:v>Computadores</c:v>
                </c:pt>
                <c:pt idx="8">
                  <c:v>Energia</c:v>
                </c:pt>
                <c:pt idx="9">
                  <c:v>Sistemas de Movimentação</c:v>
                </c:pt>
              </c:strCache>
            </c:strRef>
          </c:cat>
          <c:val>
            <c:numRef>
              <c:f>('Exercício - ABC detalhado'!$C$12:$C$16,'Exercício - ABC detalhado'!$C$19:$C$23)</c:f>
              <c:numCache>
                <c:formatCode>[$$-409]#,##0.00</c:formatCode>
                <c:ptCount val="10"/>
                <c:pt idx="0">
                  <c:v>30000</c:v>
                </c:pt>
                <c:pt idx="1">
                  <c:v>40000</c:v>
                </c:pt>
                <c:pt idx="2">
                  <c:v>60000</c:v>
                </c:pt>
                <c:pt idx="3">
                  <c:v>50000</c:v>
                </c:pt>
                <c:pt idx="4">
                  <c:v>15000</c:v>
                </c:pt>
                <c:pt idx="5">
                  <c:v>10000</c:v>
                </c:pt>
                <c:pt idx="6">
                  <c:v>2000</c:v>
                </c:pt>
                <c:pt idx="7">
                  <c:v>3000</c:v>
                </c:pt>
                <c:pt idx="8">
                  <c:v>30000</c:v>
                </c:pt>
                <c:pt idx="9">
                  <c:v>20000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0B-AF4F-B176-078A1B3889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1468893139475322"/>
          <c:y val="0.14633308451122523"/>
          <c:w val="0.36545994343851584"/>
          <c:h val="0.80085241638373206"/>
        </c:manualLayout>
      </c:layout>
      <c:overlay val="0"/>
      <c:txPr>
        <a:bodyPr/>
        <a:lstStyle/>
        <a:p>
          <a:pPr rtl="0">
            <a:defRPr/>
          </a:pPr>
          <a:endParaRPr lang="en-BR"/>
        </a:p>
      </c:txPr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36" footer="0.31496062000000036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123825</xdr:colOff>
      <xdr:row>35</xdr:row>
      <xdr:rowOff>47625</xdr:rowOff>
    </xdr:from>
    <xdr:to>
      <xdr:col>11</xdr:col>
      <xdr:colOff>914400</xdr:colOff>
      <xdr:row>47</xdr:row>
      <xdr:rowOff>123824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190499</xdr:colOff>
      <xdr:row>11</xdr:row>
      <xdr:rowOff>180975</xdr:rowOff>
    </xdr:from>
    <xdr:to>
      <xdr:col>22</xdr:col>
      <xdr:colOff>257174</xdr:colOff>
      <xdr:row>28</xdr:row>
      <xdr:rowOff>28575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123825</xdr:colOff>
      <xdr:row>35</xdr:row>
      <xdr:rowOff>47625</xdr:rowOff>
    </xdr:from>
    <xdr:to>
      <xdr:col>11</xdr:col>
      <xdr:colOff>914400</xdr:colOff>
      <xdr:row>47</xdr:row>
      <xdr:rowOff>123824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190499</xdr:colOff>
      <xdr:row>11</xdr:row>
      <xdr:rowOff>180975</xdr:rowOff>
    </xdr:from>
    <xdr:to>
      <xdr:col>22</xdr:col>
      <xdr:colOff>257174</xdr:colOff>
      <xdr:row>28</xdr:row>
      <xdr:rowOff>28575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N88"/>
  <sheetViews>
    <sheetView topLeftCell="A57" zoomScaleNormal="100" workbookViewId="0">
      <selection activeCell="S44" sqref="S44"/>
    </sheetView>
  </sheetViews>
  <sheetFormatPr baseColWidth="10" defaultColWidth="8.83203125" defaultRowHeight="15"/>
  <cols>
    <col min="1" max="1" width="13.5" customWidth="1"/>
    <col min="2" max="2" width="40" customWidth="1"/>
    <col min="3" max="3" width="15.5" customWidth="1"/>
    <col min="4" max="4" width="13.1640625" customWidth="1"/>
    <col min="5" max="5" width="11.6640625" bestFit="1" customWidth="1"/>
    <col min="6" max="6" width="12.5" customWidth="1"/>
    <col min="7" max="7" width="12.1640625" customWidth="1"/>
    <col min="8" max="8" width="13.5" bestFit="1" customWidth="1"/>
    <col min="9" max="9" width="12.6640625" bestFit="1" customWidth="1"/>
    <col min="10" max="10" width="13.1640625" bestFit="1" customWidth="1"/>
    <col min="11" max="11" width="11.33203125" customWidth="1"/>
    <col min="12" max="12" width="18.5" customWidth="1"/>
    <col min="13" max="13" width="11.1640625" customWidth="1"/>
    <col min="14" max="14" width="10.5" bestFit="1" customWidth="1"/>
  </cols>
  <sheetData>
    <row r="1" spans="2:12">
      <c r="C1" s="79" t="s">
        <v>40</v>
      </c>
      <c r="D1" s="79"/>
      <c r="E1" s="79"/>
      <c r="F1" s="79"/>
    </row>
    <row r="2" spans="2:12">
      <c r="B2" s="12" t="s">
        <v>7</v>
      </c>
      <c r="C2" s="32">
        <v>1</v>
      </c>
      <c r="D2" s="30">
        <v>2</v>
      </c>
      <c r="E2" s="30">
        <v>3</v>
      </c>
      <c r="F2" s="30">
        <v>4</v>
      </c>
    </row>
    <row r="3" spans="2:12">
      <c r="B3" s="11"/>
      <c r="C3" s="91" t="s">
        <v>22</v>
      </c>
      <c r="D3" s="90" t="s">
        <v>23</v>
      </c>
      <c r="E3" s="90" t="s">
        <v>24</v>
      </c>
      <c r="F3" s="90" t="s">
        <v>25</v>
      </c>
    </row>
    <row r="4" spans="2:12">
      <c r="B4" s="15" t="s">
        <v>21</v>
      </c>
      <c r="C4" s="91"/>
      <c r="D4" s="90"/>
      <c r="E4" s="90"/>
      <c r="F4" s="90"/>
    </row>
    <row r="5" spans="2:12">
      <c r="B5" s="43" t="s">
        <v>17</v>
      </c>
      <c r="C5" s="16">
        <v>2</v>
      </c>
      <c r="D5" s="16">
        <v>3</v>
      </c>
      <c r="E5" s="16">
        <v>2</v>
      </c>
      <c r="F5" s="16">
        <v>3</v>
      </c>
    </row>
    <row r="6" spans="2:12">
      <c r="B6" s="31" t="s">
        <v>18</v>
      </c>
      <c r="C6" s="16">
        <v>2</v>
      </c>
      <c r="D6" s="16">
        <v>5</v>
      </c>
      <c r="E6" s="16">
        <v>1</v>
      </c>
      <c r="F6" s="16">
        <v>2</v>
      </c>
    </row>
    <row r="7" spans="2:12">
      <c r="B7" s="31" t="s">
        <v>19</v>
      </c>
      <c r="C7" s="16">
        <v>2</v>
      </c>
      <c r="D7" s="16">
        <v>3</v>
      </c>
      <c r="E7" s="16">
        <v>1</v>
      </c>
      <c r="F7" s="16">
        <v>4</v>
      </c>
    </row>
    <row r="8" spans="2:12">
      <c r="B8" s="31" t="s">
        <v>38</v>
      </c>
      <c r="C8" s="16">
        <v>2</v>
      </c>
      <c r="D8" s="16">
        <v>3</v>
      </c>
      <c r="E8" s="16">
        <v>2</v>
      </c>
      <c r="F8" s="16">
        <v>2</v>
      </c>
    </row>
    <row r="9" spans="2:12">
      <c r="B9" s="31" t="s">
        <v>20</v>
      </c>
      <c r="C9" s="16">
        <v>0</v>
      </c>
      <c r="D9" s="16">
        <v>0</v>
      </c>
      <c r="E9" s="16">
        <v>10</v>
      </c>
      <c r="F9" s="16">
        <v>0</v>
      </c>
    </row>
    <row r="10" spans="2:12">
      <c r="J10" s="3"/>
    </row>
    <row r="11" spans="2:12" ht="25.5" customHeight="1">
      <c r="B11" s="30" t="s">
        <v>35</v>
      </c>
      <c r="C11" s="30" t="s">
        <v>36</v>
      </c>
      <c r="F11" s="90" t="s">
        <v>8</v>
      </c>
      <c r="G11" s="90"/>
      <c r="H11" s="90"/>
      <c r="I11" s="30" t="s">
        <v>9</v>
      </c>
      <c r="J11" s="30" t="s">
        <v>10</v>
      </c>
      <c r="K11" s="30" t="s">
        <v>11</v>
      </c>
      <c r="L11" s="30" t="s">
        <v>12</v>
      </c>
    </row>
    <row r="12" spans="2:12" ht="15.75" customHeight="1">
      <c r="B12" s="43" t="s">
        <v>17</v>
      </c>
      <c r="C12" s="38">
        <v>30000</v>
      </c>
      <c r="F12" s="80">
        <v>1</v>
      </c>
      <c r="G12" s="83" t="s">
        <v>22</v>
      </c>
      <c r="H12" s="84"/>
      <c r="I12" s="48" t="s">
        <v>26</v>
      </c>
      <c r="J12" s="49">
        <f>C19</f>
        <v>10000</v>
      </c>
      <c r="K12" s="50">
        <v>0.3</v>
      </c>
      <c r="L12" s="47">
        <f>J12*K12</f>
        <v>3000</v>
      </c>
    </row>
    <row r="13" spans="2:12">
      <c r="B13" s="31" t="s">
        <v>18</v>
      </c>
      <c r="C13" s="38">
        <v>40000</v>
      </c>
      <c r="F13" s="81"/>
      <c r="G13" s="85"/>
      <c r="H13" s="86"/>
      <c r="I13" s="48" t="s">
        <v>13</v>
      </c>
      <c r="J13" s="49">
        <f t="shared" ref="J13:J16" si="0">C20</f>
        <v>2000</v>
      </c>
      <c r="K13" s="50">
        <v>0.2</v>
      </c>
      <c r="L13" s="47">
        <f t="shared" ref="L13:L31" si="1">J13*K13</f>
        <v>400</v>
      </c>
    </row>
    <row r="14" spans="2:12" ht="15.75" customHeight="1">
      <c r="B14" s="31" t="s">
        <v>19</v>
      </c>
      <c r="C14" s="38">
        <v>60000</v>
      </c>
      <c r="F14" s="81"/>
      <c r="G14" s="85"/>
      <c r="H14" s="86"/>
      <c r="I14" s="48" t="s">
        <v>27</v>
      </c>
      <c r="J14" s="49">
        <f t="shared" si="0"/>
        <v>3000</v>
      </c>
      <c r="K14" s="50">
        <v>0.2</v>
      </c>
      <c r="L14" s="47">
        <f t="shared" si="1"/>
        <v>600</v>
      </c>
    </row>
    <row r="15" spans="2:12">
      <c r="B15" s="31" t="s">
        <v>38</v>
      </c>
      <c r="C15" s="38">
        <v>50000</v>
      </c>
      <c r="F15" s="81"/>
      <c r="G15" s="85"/>
      <c r="H15" s="86"/>
      <c r="I15" s="48" t="s">
        <v>29</v>
      </c>
      <c r="J15" s="49">
        <f t="shared" si="0"/>
        <v>30000</v>
      </c>
      <c r="K15" s="50">
        <v>0.1</v>
      </c>
      <c r="L15" s="47">
        <f t="shared" si="1"/>
        <v>3000</v>
      </c>
    </row>
    <row r="16" spans="2:12" ht="15.75" customHeight="1">
      <c r="B16" s="31" t="s">
        <v>20</v>
      </c>
      <c r="C16" s="38">
        <v>15000</v>
      </c>
      <c r="F16" s="82"/>
      <c r="G16" s="85"/>
      <c r="H16" s="86"/>
      <c r="I16" s="48" t="s">
        <v>28</v>
      </c>
      <c r="J16" s="49">
        <f t="shared" si="0"/>
        <v>20000</v>
      </c>
      <c r="K16" s="50">
        <v>0.3</v>
      </c>
      <c r="L16" s="47">
        <f t="shared" si="1"/>
        <v>6000</v>
      </c>
    </row>
    <row r="17" spans="2:12" ht="15" customHeight="1">
      <c r="C17" s="3"/>
      <c r="F17" s="87">
        <v>2</v>
      </c>
      <c r="G17" s="87" t="s">
        <v>23</v>
      </c>
      <c r="H17" s="87"/>
      <c r="I17" s="16" t="s">
        <v>26</v>
      </c>
      <c r="J17" s="38">
        <f>J12</f>
        <v>10000</v>
      </c>
      <c r="K17" s="18">
        <v>0.3</v>
      </c>
      <c r="L17" s="47">
        <f t="shared" si="1"/>
        <v>3000</v>
      </c>
    </row>
    <row r="18" spans="2:12" ht="15" customHeight="1">
      <c r="B18" s="30" t="s">
        <v>37</v>
      </c>
      <c r="C18" s="30" t="s">
        <v>36</v>
      </c>
      <c r="F18" s="87"/>
      <c r="G18" s="87"/>
      <c r="H18" s="87"/>
      <c r="I18" s="16" t="s">
        <v>13</v>
      </c>
      <c r="J18" s="38">
        <f t="shared" ref="J18:J31" si="2">J13</f>
        <v>2000</v>
      </c>
      <c r="K18" s="18">
        <v>0.2</v>
      </c>
      <c r="L18" s="47">
        <f t="shared" si="1"/>
        <v>400</v>
      </c>
    </row>
    <row r="19" spans="2:12" ht="15" customHeight="1">
      <c r="B19" s="43" t="s">
        <v>26</v>
      </c>
      <c r="C19" s="38">
        <v>10000</v>
      </c>
      <c r="F19" s="87"/>
      <c r="G19" s="87"/>
      <c r="H19" s="87"/>
      <c r="I19" s="16" t="s">
        <v>27</v>
      </c>
      <c r="J19" s="38">
        <f t="shared" si="2"/>
        <v>3000</v>
      </c>
      <c r="K19" s="18">
        <v>0.1</v>
      </c>
      <c r="L19" s="47">
        <f t="shared" si="1"/>
        <v>300</v>
      </c>
    </row>
    <row r="20" spans="2:12" ht="15" customHeight="1">
      <c r="B20" s="31" t="s">
        <v>13</v>
      </c>
      <c r="C20" s="38">
        <v>2000</v>
      </c>
      <c r="F20" s="87"/>
      <c r="G20" s="87"/>
      <c r="H20" s="87"/>
      <c r="I20" s="16" t="s">
        <v>29</v>
      </c>
      <c r="J20" s="38">
        <f t="shared" si="2"/>
        <v>30000</v>
      </c>
      <c r="K20" s="18">
        <v>0.4</v>
      </c>
      <c r="L20" s="47">
        <f t="shared" si="1"/>
        <v>12000</v>
      </c>
    </row>
    <row r="21" spans="2:12">
      <c r="B21" s="31" t="s">
        <v>27</v>
      </c>
      <c r="C21" s="38">
        <v>3000</v>
      </c>
      <c r="F21" s="87"/>
      <c r="G21" s="87"/>
      <c r="H21" s="87"/>
      <c r="I21" s="16" t="s">
        <v>28</v>
      </c>
      <c r="J21" s="38">
        <f t="shared" si="2"/>
        <v>20000</v>
      </c>
      <c r="K21" s="18">
        <v>0.2</v>
      </c>
      <c r="L21" s="47">
        <f t="shared" si="1"/>
        <v>4000</v>
      </c>
    </row>
    <row r="22" spans="2:12">
      <c r="B22" s="31" t="s">
        <v>29</v>
      </c>
      <c r="C22" s="38">
        <v>30000</v>
      </c>
      <c r="F22" s="87">
        <v>3</v>
      </c>
      <c r="G22" s="83" t="s">
        <v>24</v>
      </c>
      <c r="H22" s="84"/>
      <c r="I22" s="48" t="s">
        <v>26</v>
      </c>
      <c r="J22" s="49">
        <f>J17</f>
        <v>10000</v>
      </c>
      <c r="K22" s="50">
        <v>0.1</v>
      </c>
      <c r="L22" s="47">
        <f t="shared" si="1"/>
        <v>1000</v>
      </c>
    </row>
    <row r="23" spans="2:12" ht="15" customHeight="1">
      <c r="B23" s="31" t="s">
        <v>39</v>
      </c>
      <c r="C23" s="38">
        <v>20000</v>
      </c>
      <c r="F23" s="87"/>
      <c r="G23" s="85"/>
      <c r="H23" s="86"/>
      <c r="I23" s="48" t="s">
        <v>13</v>
      </c>
      <c r="J23" s="49">
        <f t="shared" ref="J23:J26" si="3">J18</f>
        <v>2000</v>
      </c>
      <c r="K23" s="50">
        <v>0.4</v>
      </c>
      <c r="L23" s="47">
        <f t="shared" si="1"/>
        <v>800</v>
      </c>
    </row>
    <row r="24" spans="2:12" ht="15" customHeight="1">
      <c r="B24" s="53" t="s">
        <v>6</v>
      </c>
      <c r="C24" s="39"/>
      <c r="F24" s="87"/>
      <c r="G24" s="85"/>
      <c r="H24" s="86"/>
      <c r="I24" s="48" t="s">
        <v>27</v>
      </c>
      <c r="J24" s="49">
        <f t="shared" si="3"/>
        <v>3000</v>
      </c>
      <c r="K24" s="50">
        <v>0.3</v>
      </c>
      <c r="L24" s="47">
        <f t="shared" si="1"/>
        <v>900</v>
      </c>
    </row>
    <row r="25" spans="2:12">
      <c r="F25" s="87"/>
      <c r="G25" s="85"/>
      <c r="H25" s="86"/>
      <c r="I25" s="48" t="s">
        <v>29</v>
      </c>
      <c r="J25" s="49">
        <f t="shared" si="3"/>
        <v>30000</v>
      </c>
      <c r="K25" s="50">
        <v>0.2</v>
      </c>
      <c r="L25" s="47">
        <f t="shared" si="1"/>
        <v>6000</v>
      </c>
    </row>
    <row r="26" spans="2:12">
      <c r="F26" s="87"/>
      <c r="G26" s="88"/>
      <c r="H26" s="89"/>
      <c r="I26" s="48" t="s">
        <v>28</v>
      </c>
      <c r="J26" s="49">
        <f t="shared" si="3"/>
        <v>20000</v>
      </c>
      <c r="K26" s="50">
        <v>0.2</v>
      </c>
      <c r="L26" s="47">
        <f t="shared" si="1"/>
        <v>4000</v>
      </c>
    </row>
    <row r="27" spans="2:12" ht="15" customHeight="1">
      <c r="F27" s="87">
        <v>4</v>
      </c>
      <c r="G27" s="83" t="s">
        <v>25</v>
      </c>
      <c r="H27" s="84"/>
      <c r="I27" s="16" t="s">
        <v>26</v>
      </c>
      <c r="J27" s="38">
        <f>J22</f>
        <v>10000</v>
      </c>
      <c r="K27" s="18">
        <v>0.3</v>
      </c>
      <c r="L27" s="47">
        <f t="shared" si="1"/>
        <v>3000</v>
      </c>
    </row>
    <row r="28" spans="2:12">
      <c r="F28" s="87"/>
      <c r="G28" s="85"/>
      <c r="H28" s="86"/>
      <c r="I28" s="16" t="s">
        <v>13</v>
      </c>
      <c r="J28" s="38">
        <f t="shared" si="2"/>
        <v>2000</v>
      </c>
      <c r="K28" s="18">
        <v>0.2</v>
      </c>
      <c r="L28" s="47">
        <f t="shared" si="1"/>
        <v>400</v>
      </c>
    </row>
    <row r="29" spans="2:12" ht="15" customHeight="1">
      <c r="F29" s="87"/>
      <c r="G29" s="85"/>
      <c r="H29" s="86"/>
      <c r="I29" s="16" t="s">
        <v>27</v>
      </c>
      <c r="J29" s="38">
        <f t="shared" si="2"/>
        <v>3000</v>
      </c>
      <c r="K29" s="18">
        <v>0.4</v>
      </c>
      <c r="L29" s="47">
        <f t="shared" si="1"/>
        <v>1200</v>
      </c>
    </row>
    <row r="30" spans="2:12">
      <c r="F30" s="87"/>
      <c r="G30" s="85"/>
      <c r="H30" s="86"/>
      <c r="I30" s="16" t="s">
        <v>29</v>
      </c>
      <c r="J30" s="38">
        <f t="shared" si="2"/>
        <v>30000</v>
      </c>
      <c r="K30" s="18">
        <v>0.3</v>
      </c>
      <c r="L30" s="47">
        <f t="shared" si="1"/>
        <v>9000</v>
      </c>
    </row>
    <row r="31" spans="2:12">
      <c r="F31" s="87"/>
      <c r="G31" s="88"/>
      <c r="H31" s="89"/>
      <c r="I31" s="16" t="s">
        <v>28</v>
      </c>
      <c r="J31" s="38">
        <f t="shared" si="2"/>
        <v>20000</v>
      </c>
      <c r="K31" s="18">
        <v>0.3</v>
      </c>
      <c r="L31" s="47">
        <f t="shared" si="1"/>
        <v>6000</v>
      </c>
    </row>
    <row r="32" spans="2:12" ht="33.75" customHeight="1">
      <c r="L32" s="3"/>
    </row>
    <row r="33" spans="2:14">
      <c r="C33" s="92" t="s">
        <v>48</v>
      </c>
      <c r="D33" s="92"/>
      <c r="E33" s="92"/>
      <c r="F33" s="92"/>
      <c r="G33" s="92"/>
    </row>
    <row r="34" spans="2:14" ht="30.75" customHeight="1">
      <c r="B34" s="36" t="s">
        <v>30</v>
      </c>
      <c r="C34" s="33" t="s">
        <v>22</v>
      </c>
      <c r="D34" s="33" t="s">
        <v>23</v>
      </c>
      <c r="E34" s="33" t="s">
        <v>24</v>
      </c>
      <c r="F34" s="33" t="s">
        <v>25</v>
      </c>
      <c r="G34" s="33" t="s">
        <v>6</v>
      </c>
    </row>
    <row r="35" spans="2:14" ht="18" customHeight="1">
      <c r="B35" s="43" t="s">
        <v>17</v>
      </c>
      <c r="C35" s="39"/>
      <c r="D35" s="39"/>
      <c r="E35" s="39"/>
      <c r="F35" s="39"/>
      <c r="G35" s="39"/>
    </row>
    <row r="36" spans="2:14" ht="18" customHeight="1">
      <c r="B36" s="31" t="s">
        <v>18</v>
      </c>
      <c r="C36" s="39"/>
      <c r="D36" s="39"/>
      <c r="E36" s="39"/>
      <c r="F36" s="39"/>
      <c r="G36" s="39"/>
    </row>
    <row r="37" spans="2:14" ht="18" customHeight="1">
      <c r="B37" s="31" t="s">
        <v>19</v>
      </c>
      <c r="C37" s="39"/>
      <c r="D37" s="39"/>
      <c r="E37" s="39"/>
      <c r="F37" s="39"/>
      <c r="G37" s="39"/>
    </row>
    <row r="38" spans="2:14" ht="18" customHeight="1">
      <c r="B38" s="31" t="s">
        <v>38</v>
      </c>
      <c r="C38" s="39"/>
      <c r="D38" s="39"/>
      <c r="E38" s="39"/>
      <c r="F38" s="39"/>
      <c r="G38" s="39"/>
    </row>
    <row r="39" spans="2:14" ht="18" customHeight="1">
      <c r="B39" s="31" t="s">
        <v>25</v>
      </c>
      <c r="C39" s="39"/>
      <c r="D39" s="39"/>
      <c r="E39" s="39"/>
      <c r="F39" s="39"/>
      <c r="G39" s="39"/>
    </row>
    <row r="40" spans="2:14" ht="18" customHeight="1">
      <c r="B40" s="35" t="s">
        <v>14</v>
      </c>
      <c r="C40" s="5"/>
      <c r="D40" s="5"/>
      <c r="E40" s="5"/>
      <c r="F40" s="5"/>
      <c r="G40" s="39"/>
    </row>
    <row r="41" spans="2:14" ht="3.75" customHeight="1">
      <c r="B41" s="4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2:14" ht="18" customHeight="1">
      <c r="B42" s="35" t="s">
        <v>31</v>
      </c>
      <c r="C42" s="5"/>
      <c r="D42" s="5"/>
      <c r="E42" s="5"/>
      <c r="F42" s="5"/>
      <c r="G42" s="39"/>
    </row>
    <row r="43" spans="2:14" ht="8.25" customHeight="1">
      <c r="B43" s="45"/>
    </row>
    <row r="44" spans="2:14" ht="19.5" customHeight="1">
      <c r="B44" s="45"/>
      <c r="F44" s="40" t="s">
        <v>34</v>
      </c>
      <c r="G44" s="39"/>
    </row>
    <row r="45" spans="2:14" ht="18" customHeight="1">
      <c r="B45" s="35" t="s">
        <v>32</v>
      </c>
      <c r="C45" s="42"/>
      <c r="D45" s="42"/>
      <c r="E45" s="42"/>
      <c r="F45" s="46"/>
      <c r="N45" s="3"/>
    </row>
    <row r="46" spans="2:14" ht="18" customHeight="1">
      <c r="B46" s="35" t="s">
        <v>33</v>
      </c>
      <c r="C46" s="51"/>
      <c r="D46" s="51"/>
      <c r="E46" s="51"/>
      <c r="F46" s="51"/>
      <c r="G46" s="52"/>
      <c r="N46" s="3"/>
    </row>
    <row r="47" spans="2:14" ht="13.5" customHeight="1">
      <c r="B47" s="37"/>
      <c r="C47" s="41"/>
      <c r="D47" s="41"/>
      <c r="E47" s="41"/>
      <c r="F47" s="41"/>
    </row>
    <row r="48" spans="2:14" ht="18" customHeight="1">
      <c r="B48" s="44" t="s">
        <v>5</v>
      </c>
      <c r="C48" s="6"/>
      <c r="D48" s="6"/>
      <c r="E48" s="6"/>
      <c r="F48" s="6"/>
    </row>
    <row r="51" spans="2:11">
      <c r="B51" s="93" t="s">
        <v>3</v>
      </c>
      <c r="C51" s="93"/>
      <c r="D51" s="93" t="s">
        <v>43</v>
      </c>
      <c r="E51" s="93"/>
      <c r="F51" s="93"/>
      <c r="G51" s="93"/>
      <c r="H51" s="94" t="s">
        <v>51</v>
      </c>
      <c r="I51" s="94"/>
      <c r="J51" s="94"/>
    </row>
    <row r="52" spans="2:11">
      <c r="B52" s="93"/>
      <c r="C52" s="93"/>
      <c r="D52" s="93"/>
      <c r="E52" s="93"/>
      <c r="F52" s="93"/>
      <c r="G52" s="93"/>
      <c r="H52" s="36" t="s">
        <v>44</v>
      </c>
      <c r="I52" s="36" t="s">
        <v>45</v>
      </c>
      <c r="J52" s="36" t="s">
        <v>46</v>
      </c>
      <c r="K52" s="36" t="s">
        <v>6</v>
      </c>
    </row>
    <row r="53" spans="2:11">
      <c r="B53" s="95" t="s">
        <v>22</v>
      </c>
      <c r="C53" s="95"/>
      <c r="D53" s="96" t="s">
        <v>41</v>
      </c>
      <c r="E53" s="96"/>
      <c r="F53" s="96"/>
      <c r="G53" s="96"/>
      <c r="H53" s="55">
        <v>1000</v>
      </c>
      <c r="I53" s="55">
        <v>3000</v>
      </c>
      <c r="J53" s="55">
        <v>2000</v>
      </c>
      <c r="K53" s="54">
        <f>SUM(H53:J53)</f>
        <v>6000</v>
      </c>
    </row>
    <row r="54" spans="2:11">
      <c r="B54" s="97" t="s">
        <v>23</v>
      </c>
      <c r="C54" s="97"/>
      <c r="D54" s="72" t="s">
        <v>42</v>
      </c>
      <c r="E54" s="72"/>
      <c r="F54" s="72"/>
      <c r="G54" s="72"/>
      <c r="H54" s="55">
        <v>500</v>
      </c>
      <c r="I54" s="55">
        <v>1000</v>
      </c>
      <c r="J54" s="55">
        <v>1000</v>
      </c>
      <c r="K54" s="54">
        <f t="shared" ref="K54:K56" si="4">SUM(H54:J54)</f>
        <v>2500</v>
      </c>
    </row>
    <row r="55" spans="2:11">
      <c r="B55" s="97" t="s">
        <v>24</v>
      </c>
      <c r="C55" s="97"/>
      <c r="D55" s="72" t="s">
        <v>47</v>
      </c>
      <c r="E55" s="72"/>
      <c r="F55" s="72"/>
      <c r="G55" s="72"/>
      <c r="H55" s="55">
        <v>100</v>
      </c>
      <c r="I55" s="55">
        <v>200</v>
      </c>
      <c r="J55" s="55">
        <v>200</v>
      </c>
      <c r="K55" s="54">
        <f t="shared" si="4"/>
        <v>500</v>
      </c>
    </row>
    <row r="56" spans="2:11">
      <c r="B56" s="97" t="s">
        <v>25</v>
      </c>
      <c r="C56" s="97"/>
      <c r="D56" s="72" t="s">
        <v>49</v>
      </c>
      <c r="E56" s="72"/>
      <c r="F56" s="72"/>
      <c r="G56" s="72"/>
      <c r="H56" s="55">
        <v>50</v>
      </c>
      <c r="I56" s="55">
        <v>30</v>
      </c>
      <c r="J56" s="55">
        <v>20</v>
      </c>
      <c r="K56" s="54">
        <f t="shared" si="4"/>
        <v>100</v>
      </c>
    </row>
    <row r="59" spans="2:11">
      <c r="B59" s="98" t="s">
        <v>3</v>
      </c>
      <c r="C59" s="99"/>
      <c r="D59" s="94" t="s">
        <v>52</v>
      </c>
      <c r="E59" s="94"/>
      <c r="F59" s="94"/>
      <c r="G59" s="94"/>
      <c r="H59" s="94"/>
      <c r="I59" s="94"/>
    </row>
    <row r="60" spans="2:11">
      <c r="B60" s="100"/>
      <c r="C60" s="101"/>
      <c r="D60" s="77" t="s">
        <v>44</v>
      </c>
      <c r="E60" s="77"/>
      <c r="F60" s="77" t="s">
        <v>45</v>
      </c>
      <c r="G60" s="77"/>
      <c r="H60" s="77" t="s">
        <v>46</v>
      </c>
      <c r="I60" s="77"/>
      <c r="J60" s="36" t="s">
        <v>6</v>
      </c>
    </row>
    <row r="61" spans="2:11" ht="18" customHeight="1">
      <c r="B61" s="102" t="s">
        <v>22</v>
      </c>
      <c r="C61" s="103"/>
      <c r="D61" s="104"/>
      <c r="E61" s="104"/>
      <c r="F61" s="104"/>
      <c r="G61" s="104"/>
      <c r="H61" s="104"/>
      <c r="I61" s="104"/>
      <c r="J61" s="34"/>
    </row>
    <row r="62" spans="2:11" ht="18" customHeight="1">
      <c r="B62" s="102" t="s">
        <v>23</v>
      </c>
      <c r="C62" s="103"/>
      <c r="D62" s="104"/>
      <c r="E62" s="104"/>
      <c r="F62" s="104"/>
      <c r="G62" s="104"/>
      <c r="H62" s="104"/>
      <c r="I62" s="104"/>
      <c r="J62" s="34"/>
    </row>
    <row r="63" spans="2:11" ht="18" customHeight="1">
      <c r="B63" s="97" t="s">
        <v>24</v>
      </c>
      <c r="C63" s="97"/>
      <c r="D63" s="104"/>
      <c r="E63" s="104"/>
      <c r="F63" s="104"/>
      <c r="G63" s="104"/>
      <c r="H63" s="104"/>
      <c r="I63" s="104"/>
      <c r="J63" s="34"/>
    </row>
    <row r="64" spans="2:11" ht="18" customHeight="1">
      <c r="B64" s="97" t="s">
        <v>25</v>
      </c>
      <c r="C64" s="97"/>
      <c r="D64" s="106"/>
      <c r="E64" s="107"/>
      <c r="F64" s="106"/>
      <c r="G64" s="107"/>
      <c r="H64" s="106"/>
      <c r="I64" s="107"/>
      <c r="J64" s="34"/>
      <c r="K64" s="3">
        <f>SUM(J61:J64)</f>
        <v>0</v>
      </c>
    </row>
    <row r="65" spans="2:13" ht="7.5" customHeight="1">
      <c r="B65" s="105"/>
      <c r="C65" s="105"/>
      <c r="D65" s="105"/>
      <c r="E65" s="105"/>
      <c r="F65" s="105"/>
      <c r="G65" s="105"/>
      <c r="H65" s="105"/>
      <c r="I65" s="105"/>
    </row>
    <row r="66" spans="2:13">
      <c r="B66" s="77" t="s">
        <v>61</v>
      </c>
      <c r="C66" s="77"/>
      <c r="D66" s="108"/>
      <c r="E66" s="109"/>
      <c r="F66" s="108"/>
      <c r="G66" s="109"/>
      <c r="H66" s="108"/>
      <c r="I66" s="109"/>
    </row>
    <row r="67" spans="2:13" ht="4.5" customHeight="1">
      <c r="B67" s="65"/>
      <c r="C67" s="65"/>
      <c r="D67" s="65"/>
      <c r="E67" s="65"/>
      <c r="F67" s="65"/>
      <c r="G67" s="65"/>
      <c r="H67" s="65"/>
      <c r="I67" s="65"/>
    </row>
    <row r="68" spans="2:13">
      <c r="B68" s="110" t="s">
        <v>50</v>
      </c>
      <c r="C68" s="110"/>
      <c r="D68" s="72">
        <v>100000</v>
      </c>
      <c r="E68" s="72"/>
      <c r="F68" s="72">
        <v>50000</v>
      </c>
      <c r="G68" s="72"/>
      <c r="H68" s="72">
        <v>60000</v>
      </c>
      <c r="I68" s="72"/>
    </row>
    <row r="69" spans="2:13" ht="4.5" customHeight="1">
      <c r="B69" s="65"/>
      <c r="C69" s="65"/>
      <c r="D69" s="65"/>
      <c r="E69" s="65"/>
      <c r="F69" s="65"/>
      <c r="G69" s="65"/>
      <c r="H69" s="65"/>
      <c r="I69" s="65"/>
    </row>
    <row r="70" spans="2:13" ht="19">
      <c r="B70" s="111" t="s">
        <v>62</v>
      </c>
      <c r="C70" s="111"/>
      <c r="D70" s="112">
        <f>D66/D68</f>
        <v>0</v>
      </c>
      <c r="E70" s="113"/>
      <c r="F70" s="112">
        <f t="shared" ref="F70" si="5">F66/F68</f>
        <v>0</v>
      </c>
      <c r="G70" s="113"/>
      <c r="H70" s="112">
        <f t="shared" ref="H70" si="6">H66/H68</f>
        <v>0</v>
      </c>
      <c r="I70" s="113"/>
    </row>
    <row r="71" spans="2:13" ht="7.5" customHeight="1"/>
    <row r="72" spans="2:13">
      <c r="B72" s="110" t="s">
        <v>60</v>
      </c>
      <c r="C72" s="110"/>
      <c r="D72" s="116">
        <v>3</v>
      </c>
      <c r="E72" s="117"/>
      <c r="F72" s="116">
        <v>5</v>
      </c>
      <c r="G72" s="117"/>
      <c r="H72" s="116">
        <v>4</v>
      </c>
      <c r="I72" s="117"/>
    </row>
    <row r="73" spans="2:13" ht="16">
      <c r="B73" s="93" t="s">
        <v>59</v>
      </c>
      <c r="C73" s="93"/>
      <c r="D73" s="114"/>
      <c r="E73" s="115"/>
      <c r="F73" s="114"/>
      <c r="G73" s="115"/>
      <c r="H73" s="114"/>
      <c r="I73" s="115"/>
    </row>
    <row r="74" spans="2:13" ht="5.25" customHeight="1">
      <c r="B74" s="65"/>
      <c r="C74" s="65"/>
      <c r="D74" s="66"/>
      <c r="E74" s="66"/>
      <c r="F74" s="66"/>
      <c r="G74" s="66"/>
      <c r="H74" s="66"/>
      <c r="I74" s="66"/>
    </row>
    <row r="75" spans="2:13">
      <c r="B75" s="77" t="s">
        <v>53</v>
      </c>
      <c r="C75" s="77"/>
      <c r="D75" s="116">
        <v>5</v>
      </c>
      <c r="E75" s="117"/>
      <c r="F75" s="116">
        <v>9</v>
      </c>
      <c r="G75" s="117"/>
      <c r="H75" s="116">
        <v>5</v>
      </c>
      <c r="I75" s="117"/>
    </row>
    <row r="76" spans="2:13" ht="5.25" customHeight="1">
      <c r="B76" s="65"/>
      <c r="C76" s="65"/>
      <c r="D76" s="66"/>
      <c r="E76" s="66"/>
      <c r="F76" s="66"/>
      <c r="G76" s="66"/>
      <c r="H76" s="66"/>
      <c r="I76" s="66"/>
    </row>
    <row r="77" spans="2:13" ht="31.5" customHeight="1">
      <c r="B77" s="73" t="s">
        <v>15</v>
      </c>
      <c r="C77" s="74"/>
      <c r="D77" s="75"/>
      <c r="E77" s="75"/>
      <c r="F77" s="75"/>
      <c r="G77" s="75"/>
      <c r="H77" s="75"/>
      <c r="I77" s="75"/>
    </row>
    <row r="78" spans="2:13" ht="4.5" customHeight="1">
      <c r="B78" s="65"/>
      <c r="C78" s="65"/>
      <c r="D78" s="76"/>
      <c r="E78" s="76"/>
      <c r="F78" s="76"/>
      <c r="G78" s="76"/>
      <c r="H78" s="76"/>
      <c r="I78" s="76"/>
    </row>
    <row r="79" spans="2:13">
      <c r="B79" s="77" t="s">
        <v>16</v>
      </c>
      <c r="C79" s="77"/>
      <c r="D79" s="78"/>
      <c r="E79" s="78"/>
      <c r="F79" s="78"/>
      <c r="G79" s="78"/>
      <c r="H79" s="78"/>
      <c r="I79" s="78"/>
      <c r="L79" s="56"/>
      <c r="M79" s="56"/>
    </row>
    <row r="80" spans="2:13" ht="12" customHeight="1">
      <c r="B80" s="65"/>
      <c r="C80" s="65"/>
      <c r="D80" s="66"/>
      <c r="E80" s="66"/>
      <c r="F80" s="66"/>
      <c r="G80" s="66"/>
      <c r="H80" s="66"/>
      <c r="I80" s="66"/>
      <c r="J80" s="66"/>
      <c r="K80" s="66"/>
      <c r="L80" s="67"/>
      <c r="M80" s="67"/>
    </row>
    <row r="81" spans="2:5">
      <c r="B81" s="68" t="s">
        <v>54</v>
      </c>
      <c r="C81" s="69"/>
      <c r="D81" s="70"/>
      <c r="E81" s="70"/>
    </row>
    <row r="83" spans="2:5">
      <c r="B83" s="68" t="s">
        <v>58</v>
      </c>
      <c r="C83" s="69"/>
      <c r="D83" s="71">
        <v>100000</v>
      </c>
      <c r="E83" s="72"/>
    </row>
    <row r="85" spans="2:5">
      <c r="B85" s="57" t="s">
        <v>55</v>
      </c>
      <c r="C85" s="58"/>
      <c r="D85" s="59"/>
      <c r="E85" s="60"/>
    </row>
    <row r="86" spans="2:5">
      <c r="B86" s="61" t="s">
        <v>56</v>
      </c>
      <c r="C86" s="61"/>
      <c r="D86" s="59"/>
      <c r="E86" s="59"/>
    </row>
    <row r="88" spans="2:5">
      <c r="B88" s="62" t="s">
        <v>57</v>
      </c>
      <c r="C88" s="63"/>
      <c r="D88" s="64"/>
      <c r="E88" s="64"/>
    </row>
  </sheetData>
  <mergeCells count="119">
    <mergeCell ref="B76:C76"/>
    <mergeCell ref="D76:E76"/>
    <mergeCell ref="B75:C75"/>
    <mergeCell ref="D75:E75"/>
    <mergeCell ref="F75:G75"/>
    <mergeCell ref="H75:I75"/>
    <mergeCell ref="B74:C74"/>
    <mergeCell ref="D74:E74"/>
    <mergeCell ref="F74:G74"/>
    <mergeCell ref="H74:I74"/>
    <mergeCell ref="F76:G76"/>
    <mergeCell ref="H76:I76"/>
    <mergeCell ref="B70:C70"/>
    <mergeCell ref="D70:E70"/>
    <mergeCell ref="F70:G70"/>
    <mergeCell ref="H70:I70"/>
    <mergeCell ref="B73:C73"/>
    <mergeCell ref="D73:E73"/>
    <mergeCell ref="F73:G73"/>
    <mergeCell ref="H73:I73"/>
    <mergeCell ref="B72:C72"/>
    <mergeCell ref="D72:E72"/>
    <mergeCell ref="F72:G72"/>
    <mergeCell ref="H72:I72"/>
    <mergeCell ref="B67:C67"/>
    <mergeCell ref="D67:E67"/>
    <mergeCell ref="F67:G67"/>
    <mergeCell ref="H67:I67"/>
    <mergeCell ref="B66:C66"/>
    <mergeCell ref="D66:E66"/>
    <mergeCell ref="F66:G66"/>
    <mergeCell ref="H66:I66"/>
    <mergeCell ref="B69:C69"/>
    <mergeCell ref="D69:E69"/>
    <mergeCell ref="F69:G69"/>
    <mergeCell ref="H69:I69"/>
    <mergeCell ref="B68:C68"/>
    <mergeCell ref="D68:E68"/>
    <mergeCell ref="F68:G68"/>
    <mergeCell ref="H68:I68"/>
    <mergeCell ref="B63:C63"/>
    <mergeCell ref="D63:E63"/>
    <mergeCell ref="F63:G63"/>
    <mergeCell ref="H63:I63"/>
    <mergeCell ref="B62:C62"/>
    <mergeCell ref="D62:E62"/>
    <mergeCell ref="F62:G62"/>
    <mergeCell ref="H62:I62"/>
    <mergeCell ref="B65:C65"/>
    <mergeCell ref="D65:E65"/>
    <mergeCell ref="F65:G65"/>
    <mergeCell ref="H65:I65"/>
    <mergeCell ref="B64:C64"/>
    <mergeCell ref="D64:E64"/>
    <mergeCell ref="F64:G64"/>
    <mergeCell ref="H64:I64"/>
    <mergeCell ref="B56:C56"/>
    <mergeCell ref="D56:G56"/>
    <mergeCell ref="B59:C60"/>
    <mergeCell ref="D59:I59"/>
    <mergeCell ref="B61:C61"/>
    <mergeCell ref="D61:E61"/>
    <mergeCell ref="F61:G61"/>
    <mergeCell ref="H61:I61"/>
    <mergeCell ref="D60:E60"/>
    <mergeCell ref="F60:G60"/>
    <mergeCell ref="H60:I60"/>
    <mergeCell ref="C33:G33"/>
    <mergeCell ref="B51:C52"/>
    <mergeCell ref="D51:G52"/>
    <mergeCell ref="H51:J51"/>
    <mergeCell ref="B53:C53"/>
    <mergeCell ref="D53:G53"/>
    <mergeCell ref="B55:C55"/>
    <mergeCell ref="B54:C54"/>
    <mergeCell ref="D54:G54"/>
    <mergeCell ref="D55:G55"/>
    <mergeCell ref="C1:F1"/>
    <mergeCell ref="F12:F16"/>
    <mergeCell ref="G12:H16"/>
    <mergeCell ref="F17:F21"/>
    <mergeCell ref="G17:H21"/>
    <mergeCell ref="F22:F26"/>
    <mergeCell ref="G22:H26"/>
    <mergeCell ref="F27:F31"/>
    <mergeCell ref="G27:H31"/>
    <mergeCell ref="F11:H11"/>
    <mergeCell ref="C3:C4"/>
    <mergeCell ref="D3:D4"/>
    <mergeCell ref="E3:E4"/>
    <mergeCell ref="F3:F4"/>
    <mergeCell ref="H80:I80"/>
    <mergeCell ref="J80:K80"/>
    <mergeCell ref="L80:M80"/>
    <mergeCell ref="B81:C81"/>
    <mergeCell ref="D81:E81"/>
    <mergeCell ref="B83:C83"/>
    <mergeCell ref="D83:E83"/>
    <mergeCell ref="B77:C77"/>
    <mergeCell ref="D77:E77"/>
    <mergeCell ref="F77:G77"/>
    <mergeCell ref="H77:I77"/>
    <mergeCell ref="B78:C78"/>
    <mergeCell ref="D78:E78"/>
    <mergeCell ref="F78:G78"/>
    <mergeCell ref="H78:I78"/>
    <mergeCell ref="B79:C79"/>
    <mergeCell ref="D79:E79"/>
    <mergeCell ref="F79:G79"/>
    <mergeCell ref="H79:I79"/>
    <mergeCell ref="B85:C85"/>
    <mergeCell ref="D85:E85"/>
    <mergeCell ref="B86:C86"/>
    <mergeCell ref="D86:E86"/>
    <mergeCell ref="B88:C88"/>
    <mergeCell ref="D88:E88"/>
    <mergeCell ref="B80:C80"/>
    <mergeCell ref="D80:E80"/>
    <mergeCell ref="F80:G80"/>
  </mergeCell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N88"/>
  <sheetViews>
    <sheetView tabSelected="1" topLeftCell="A57" zoomScaleNormal="100" workbookViewId="0">
      <selection activeCell="B77" sqref="B77:C77"/>
    </sheetView>
  </sheetViews>
  <sheetFormatPr baseColWidth="10" defaultColWidth="8.83203125" defaultRowHeight="15"/>
  <cols>
    <col min="1" max="1" width="13.5" customWidth="1"/>
    <col min="2" max="2" width="40" customWidth="1"/>
    <col min="3" max="3" width="15.5" customWidth="1"/>
    <col min="4" max="4" width="13.1640625" customWidth="1"/>
    <col min="5" max="5" width="11.6640625" bestFit="1" customWidth="1"/>
    <col min="6" max="6" width="12.5" customWidth="1"/>
    <col min="7" max="7" width="12.1640625" customWidth="1"/>
    <col min="8" max="8" width="13.5" bestFit="1" customWidth="1"/>
    <col min="9" max="9" width="12.6640625" bestFit="1" customWidth="1"/>
    <col min="10" max="10" width="13.1640625" bestFit="1" customWidth="1"/>
    <col min="11" max="11" width="11.33203125" customWidth="1"/>
    <col min="12" max="12" width="18.5" customWidth="1"/>
    <col min="13" max="13" width="11.1640625" customWidth="1"/>
    <col min="14" max="14" width="10.5" bestFit="1" customWidth="1"/>
  </cols>
  <sheetData>
    <row r="1" spans="2:12">
      <c r="C1" s="79" t="s">
        <v>40</v>
      </c>
      <c r="D1" s="79"/>
      <c r="E1" s="79"/>
      <c r="F1" s="79"/>
    </row>
    <row r="2" spans="2:12">
      <c r="B2" s="12" t="s">
        <v>7</v>
      </c>
      <c r="C2" s="14">
        <v>1</v>
      </c>
      <c r="D2" s="10">
        <v>2</v>
      </c>
      <c r="E2" s="10">
        <v>3</v>
      </c>
      <c r="F2" s="10">
        <v>4</v>
      </c>
    </row>
    <row r="3" spans="2:12">
      <c r="B3" s="11"/>
      <c r="C3" s="91" t="s">
        <v>22</v>
      </c>
      <c r="D3" s="90" t="s">
        <v>23</v>
      </c>
      <c r="E3" s="90" t="s">
        <v>24</v>
      </c>
      <c r="F3" s="90" t="s">
        <v>25</v>
      </c>
    </row>
    <row r="4" spans="2:12">
      <c r="B4" s="15" t="s">
        <v>21</v>
      </c>
      <c r="C4" s="91"/>
      <c r="D4" s="90"/>
      <c r="E4" s="90"/>
      <c r="F4" s="90"/>
    </row>
    <row r="5" spans="2:12">
      <c r="B5" s="13" t="s">
        <v>17</v>
      </c>
      <c r="C5" s="16">
        <v>2</v>
      </c>
      <c r="D5" s="16">
        <v>3</v>
      </c>
      <c r="E5" s="16">
        <v>2</v>
      </c>
      <c r="F5" s="16">
        <v>3</v>
      </c>
    </row>
    <row r="6" spans="2:12">
      <c r="B6" s="28" t="s">
        <v>18</v>
      </c>
      <c r="C6" s="16">
        <v>2</v>
      </c>
      <c r="D6" s="16">
        <v>5</v>
      </c>
      <c r="E6" s="16">
        <v>1</v>
      </c>
      <c r="F6" s="16">
        <v>2</v>
      </c>
    </row>
    <row r="7" spans="2:12">
      <c r="B7" s="28" t="s">
        <v>19</v>
      </c>
      <c r="C7" s="16">
        <v>2</v>
      </c>
      <c r="D7" s="16">
        <v>3</v>
      </c>
      <c r="E7" s="16">
        <v>1</v>
      </c>
      <c r="F7" s="16">
        <v>4</v>
      </c>
    </row>
    <row r="8" spans="2:12">
      <c r="B8" s="28" t="s">
        <v>38</v>
      </c>
      <c r="C8" s="16">
        <v>2</v>
      </c>
      <c r="D8" s="16">
        <v>3</v>
      </c>
      <c r="E8" s="16">
        <v>2</v>
      </c>
      <c r="F8" s="16">
        <v>2</v>
      </c>
    </row>
    <row r="9" spans="2:12">
      <c r="B9" s="28" t="s">
        <v>20</v>
      </c>
      <c r="C9" s="16">
        <v>0</v>
      </c>
      <c r="D9" s="16">
        <v>0</v>
      </c>
      <c r="E9" s="16">
        <v>10</v>
      </c>
      <c r="F9" s="16">
        <v>0</v>
      </c>
    </row>
    <row r="10" spans="2:12">
      <c r="J10" s="3"/>
    </row>
    <row r="11" spans="2:12" ht="25.5" customHeight="1">
      <c r="B11" s="29" t="s">
        <v>35</v>
      </c>
      <c r="C11" s="29" t="s">
        <v>36</v>
      </c>
      <c r="F11" s="90" t="s">
        <v>8</v>
      </c>
      <c r="G11" s="90"/>
      <c r="H11" s="90"/>
      <c r="I11" s="29" t="s">
        <v>9</v>
      </c>
      <c r="J11" s="10" t="s">
        <v>10</v>
      </c>
      <c r="K11" s="10" t="s">
        <v>11</v>
      </c>
      <c r="L11" s="10" t="s">
        <v>12</v>
      </c>
    </row>
    <row r="12" spans="2:12" ht="15.75" customHeight="1">
      <c r="B12" s="13" t="s">
        <v>17</v>
      </c>
      <c r="C12" s="17">
        <v>30000</v>
      </c>
      <c r="F12" s="80">
        <v>1</v>
      </c>
      <c r="G12" s="83" t="s">
        <v>22</v>
      </c>
      <c r="H12" s="84"/>
      <c r="I12" s="48" t="s">
        <v>26</v>
      </c>
      <c r="J12" s="49">
        <f>C19</f>
        <v>10000</v>
      </c>
      <c r="K12" s="50">
        <v>0.3</v>
      </c>
      <c r="L12" s="47">
        <f>J12*K12</f>
        <v>3000</v>
      </c>
    </row>
    <row r="13" spans="2:12">
      <c r="B13" s="28" t="s">
        <v>18</v>
      </c>
      <c r="C13" s="17">
        <v>40000</v>
      </c>
      <c r="F13" s="81"/>
      <c r="G13" s="85"/>
      <c r="H13" s="86"/>
      <c r="I13" s="48" t="s">
        <v>13</v>
      </c>
      <c r="J13" s="49">
        <f t="shared" ref="J13:J16" si="0">C20</f>
        <v>2000</v>
      </c>
      <c r="K13" s="50">
        <v>0.2</v>
      </c>
      <c r="L13" s="47">
        <f t="shared" ref="L13:L21" si="1">J13*K13</f>
        <v>400</v>
      </c>
    </row>
    <row r="14" spans="2:12" ht="15.75" customHeight="1">
      <c r="B14" s="28" t="s">
        <v>19</v>
      </c>
      <c r="C14" s="17">
        <v>60000</v>
      </c>
      <c r="F14" s="81"/>
      <c r="G14" s="85"/>
      <c r="H14" s="86"/>
      <c r="I14" s="48" t="s">
        <v>27</v>
      </c>
      <c r="J14" s="49">
        <f t="shared" si="0"/>
        <v>3000</v>
      </c>
      <c r="K14" s="50">
        <v>0.2</v>
      </c>
      <c r="L14" s="47">
        <f t="shared" si="1"/>
        <v>600</v>
      </c>
    </row>
    <row r="15" spans="2:12">
      <c r="B15" s="28" t="s">
        <v>38</v>
      </c>
      <c r="C15" s="17">
        <v>50000</v>
      </c>
      <c r="F15" s="81"/>
      <c r="G15" s="85"/>
      <c r="H15" s="86"/>
      <c r="I15" s="48" t="s">
        <v>29</v>
      </c>
      <c r="J15" s="49">
        <f t="shared" si="0"/>
        <v>30000</v>
      </c>
      <c r="K15" s="50">
        <v>0.1</v>
      </c>
      <c r="L15" s="47">
        <f t="shared" si="1"/>
        <v>3000</v>
      </c>
    </row>
    <row r="16" spans="2:12" ht="15.75" customHeight="1">
      <c r="B16" s="28" t="s">
        <v>20</v>
      </c>
      <c r="C16" s="17">
        <v>15000</v>
      </c>
      <c r="F16" s="82"/>
      <c r="G16" s="85"/>
      <c r="H16" s="86"/>
      <c r="I16" s="48" t="s">
        <v>28</v>
      </c>
      <c r="J16" s="49">
        <f t="shared" si="0"/>
        <v>20000</v>
      </c>
      <c r="K16" s="50">
        <v>0.3</v>
      </c>
      <c r="L16" s="47">
        <f t="shared" si="1"/>
        <v>6000</v>
      </c>
    </row>
    <row r="17" spans="2:12" ht="15" customHeight="1">
      <c r="C17" s="3"/>
      <c r="F17" s="87">
        <v>2</v>
      </c>
      <c r="G17" s="87" t="s">
        <v>23</v>
      </c>
      <c r="H17" s="87"/>
      <c r="I17" s="16" t="s">
        <v>26</v>
      </c>
      <c r="J17" s="22">
        <f>J12</f>
        <v>10000</v>
      </c>
      <c r="K17" s="18">
        <v>0.3</v>
      </c>
      <c r="L17" s="47">
        <f t="shared" si="1"/>
        <v>3000</v>
      </c>
    </row>
    <row r="18" spans="2:12" ht="15" customHeight="1">
      <c r="B18" s="29" t="s">
        <v>37</v>
      </c>
      <c r="C18" s="29" t="s">
        <v>36</v>
      </c>
      <c r="F18" s="87"/>
      <c r="G18" s="87"/>
      <c r="H18" s="87"/>
      <c r="I18" s="16" t="s">
        <v>13</v>
      </c>
      <c r="J18" s="22">
        <f t="shared" ref="J18:J31" si="2">J13</f>
        <v>2000</v>
      </c>
      <c r="K18" s="18">
        <v>0.2</v>
      </c>
      <c r="L18" s="47">
        <f t="shared" si="1"/>
        <v>400</v>
      </c>
    </row>
    <row r="19" spans="2:12" ht="15" customHeight="1">
      <c r="B19" s="13" t="s">
        <v>26</v>
      </c>
      <c r="C19" s="22">
        <v>10000</v>
      </c>
      <c r="F19" s="87"/>
      <c r="G19" s="87"/>
      <c r="H19" s="87"/>
      <c r="I19" s="16" t="s">
        <v>27</v>
      </c>
      <c r="J19" s="22">
        <f t="shared" si="2"/>
        <v>3000</v>
      </c>
      <c r="K19" s="18">
        <v>0.1</v>
      </c>
      <c r="L19" s="47">
        <f t="shared" si="1"/>
        <v>300</v>
      </c>
    </row>
    <row r="20" spans="2:12" ht="15" customHeight="1">
      <c r="B20" s="28" t="s">
        <v>13</v>
      </c>
      <c r="C20" s="22">
        <v>2000</v>
      </c>
      <c r="F20" s="87"/>
      <c r="G20" s="87"/>
      <c r="H20" s="87"/>
      <c r="I20" s="16" t="s">
        <v>29</v>
      </c>
      <c r="J20" s="22">
        <f t="shared" si="2"/>
        <v>30000</v>
      </c>
      <c r="K20" s="18">
        <v>0.4</v>
      </c>
      <c r="L20" s="47">
        <f t="shared" si="1"/>
        <v>12000</v>
      </c>
    </row>
    <row r="21" spans="2:12">
      <c r="B21" s="28" t="s">
        <v>27</v>
      </c>
      <c r="C21" s="22">
        <v>3000</v>
      </c>
      <c r="F21" s="87"/>
      <c r="G21" s="87"/>
      <c r="H21" s="87"/>
      <c r="I21" s="16" t="s">
        <v>28</v>
      </c>
      <c r="J21" s="22">
        <f t="shared" si="2"/>
        <v>20000</v>
      </c>
      <c r="K21" s="18">
        <v>0.2</v>
      </c>
      <c r="L21" s="47">
        <f t="shared" si="1"/>
        <v>4000</v>
      </c>
    </row>
    <row r="22" spans="2:12">
      <c r="B22" s="28" t="s">
        <v>29</v>
      </c>
      <c r="C22" s="22">
        <v>30000</v>
      </c>
      <c r="F22" s="87">
        <v>3</v>
      </c>
      <c r="G22" s="83" t="s">
        <v>24</v>
      </c>
      <c r="H22" s="84"/>
      <c r="I22" s="48" t="s">
        <v>26</v>
      </c>
      <c r="J22" s="49">
        <f>J17</f>
        <v>10000</v>
      </c>
      <c r="K22" s="50">
        <v>0.1</v>
      </c>
      <c r="L22" s="47">
        <f t="shared" ref="L22:L31" si="3">J22*K22</f>
        <v>1000</v>
      </c>
    </row>
    <row r="23" spans="2:12" ht="15" customHeight="1">
      <c r="B23" s="28" t="s">
        <v>39</v>
      </c>
      <c r="C23" s="22">
        <v>20000</v>
      </c>
      <c r="F23" s="87"/>
      <c r="G23" s="85"/>
      <c r="H23" s="86"/>
      <c r="I23" s="48" t="s">
        <v>13</v>
      </c>
      <c r="J23" s="49">
        <f t="shared" ref="J23:J26" si="4">J18</f>
        <v>2000</v>
      </c>
      <c r="K23" s="50">
        <v>0.4</v>
      </c>
      <c r="L23" s="47">
        <f t="shared" si="3"/>
        <v>800</v>
      </c>
    </row>
    <row r="24" spans="2:12" ht="15" customHeight="1">
      <c r="B24" s="53" t="s">
        <v>6</v>
      </c>
      <c r="C24" s="25">
        <f>SUM(C12:C16,C19:C23)</f>
        <v>260000</v>
      </c>
      <c r="F24" s="87"/>
      <c r="G24" s="85"/>
      <c r="H24" s="86"/>
      <c r="I24" s="48" t="s">
        <v>27</v>
      </c>
      <c r="J24" s="49">
        <f t="shared" si="4"/>
        <v>3000</v>
      </c>
      <c r="K24" s="50">
        <v>0.3</v>
      </c>
      <c r="L24" s="47">
        <f t="shared" si="3"/>
        <v>900</v>
      </c>
    </row>
    <row r="25" spans="2:12">
      <c r="F25" s="87"/>
      <c r="G25" s="85"/>
      <c r="H25" s="86"/>
      <c r="I25" s="48" t="s">
        <v>29</v>
      </c>
      <c r="J25" s="49">
        <f t="shared" si="4"/>
        <v>30000</v>
      </c>
      <c r="K25" s="50">
        <v>0.2</v>
      </c>
      <c r="L25" s="47">
        <f t="shared" si="3"/>
        <v>6000</v>
      </c>
    </row>
    <row r="26" spans="2:12">
      <c r="F26" s="87"/>
      <c r="G26" s="88"/>
      <c r="H26" s="89"/>
      <c r="I26" s="48" t="s">
        <v>28</v>
      </c>
      <c r="J26" s="49">
        <f t="shared" si="4"/>
        <v>20000</v>
      </c>
      <c r="K26" s="50">
        <v>0.2</v>
      </c>
      <c r="L26" s="47">
        <f t="shared" si="3"/>
        <v>4000</v>
      </c>
    </row>
    <row r="27" spans="2:12" ht="15" customHeight="1">
      <c r="F27" s="87">
        <v>4</v>
      </c>
      <c r="G27" s="83" t="s">
        <v>25</v>
      </c>
      <c r="H27" s="84"/>
      <c r="I27" s="16" t="s">
        <v>26</v>
      </c>
      <c r="J27" s="22">
        <f>J22</f>
        <v>10000</v>
      </c>
      <c r="K27" s="18">
        <v>0.3</v>
      </c>
      <c r="L27" s="47">
        <f t="shared" si="3"/>
        <v>3000</v>
      </c>
    </row>
    <row r="28" spans="2:12">
      <c r="F28" s="87"/>
      <c r="G28" s="85"/>
      <c r="H28" s="86"/>
      <c r="I28" s="16" t="s">
        <v>13</v>
      </c>
      <c r="J28" s="22">
        <f t="shared" si="2"/>
        <v>2000</v>
      </c>
      <c r="K28" s="18">
        <v>0.2</v>
      </c>
      <c r="L28" s="47">
        <f t="shared" si="3"/>
        <v>400</v>
      </c>
    </row>
    <row r="29" spans="2:12" ht="15" customHeight="1">
      <c r="F29" s="87"/>
      <c r="G29" s="85"/>
      <c r="H29" s="86"/>
      <c r="I29" s="16" t="s">
        <v>27</v>
      </c>
      <c r="J29" s="22">
        <f t="shared" si="2"/>
        <v>3000</v>
      </c>
      <c r="K29" s="18">
        <v>0.4</v>
      </c>
      <c r="L29" s="47">
        <f t="shared" si="3"/>
        <v>1200</v>
      </c>
    </row>
    <row r="30" spans="2:12">
      <c r="F30" s="87"/>
      <c r="G30" s="85"/>
      <c r="H30" s="86"/>
      <c r="I30" s="16" t="s">
        <v>29</v>
      </c>
      <c r="J30" s="22">
        <f t="shared" si="2"/>
        <v>30000</v>
      </c>
      <c r="K30" s="18">
        <v>0.3</v>
      </c>
      <c r="L30" s="47">
        <f t="shared" si="3"/>
        <v>9000</v>
      </c>
    </row>
    <row r="31" spans="2:12">
      <c r="F31" s="87"/>
      <c r="G31" s="88"/>
      <c r="H31" s="89"/>
      <c r="I31" s="16" t="s">
        <v>28</v>
      </c>
      <c r="J31" s="22">
        <f t="shared" si="2"/>
        <v>20000</v>
      </c>
      <c r="K31" s="18">
        <v>0.3</v>
      </c>
      <c r="L31" s="47">
        <f t="shared" si="3"/>
        <v>6000</v>
      </c>
    </row>
    <row r="32" spans="2:12" ht="33.75" customHeight="1">
      <c r="L32" s="3"/>
    </row>
    <row r="33" spans="2:14">
      <c r="C33" s="92" t="s">
        <v>48</v>
      </c>
      <c r="D33" s="92"/>
      <c r="E33" s="92"/>
      <c r="F33" s="92"/>
      <c r="G33" s="92"/>
    </row>
    <row r="34" spans="2:14" ht="30.75" customHeight="1">
      <c r="B34" s="19" t="s">
        <v>30</v>
      </c>
      <c r="C34" s="4" t="s">
        <v>22</v>
      </c>
      <c r="D34" s="4" t="s">
        <v>23</v>
      </c>
      <c r="E34" s="4" t="s">
        <v>24</v>
      </c>
      <c r="F34" s="4" t="s">
        <v>25</v>
      </c>
      <c r="G34" s="9" t="s">
        <v>6</v>
      </c>
    </row>
    <row r="35" spans="2:14" ht="18" customHeight="1">
      <c r="B35" s="13" t="s">
        <v>17</v>
      </c>
      <c r="C35" s="25">
        <f>($C$12/SUM($C$6:$L$6))*C5</f>
        <v>6000</v>
      </c>
      <c r="D35" s="25">
        <f t="shared" ref="D35:F35" si="5">($C$12/SUM($C$6:$L$6))*D5</f>
        <v>9000</v>
      </c>
      <c r="E35" s="25">
        <f t="shared" si="5"/>
        <v>6000</v>
      </c>
      <c r="F35" s="25">
        <f t="shared" si="5"/>
        <v>9000</v>
      </c>
      <c r="G35" s="8">
        <f>SUM(C35:F35)</f>
        <v>30000</v>
      </c>
    </row>
    <row r="36" spans="2:14" ht="18" customHeight="1">
      <c r="B36" s="28" t="s">
        <v>18</v>
      </c>
      <c r="C36" s="25">
        <f>($C$13/SUM($C$6:$L$6))*C6</f>
        <v>8000</v>
      </c>
      <c r="D36" s="8">
        <f t="shared" ref="D36:E36" si="6">($C$13/SUM($C$6:$L$6))*D6</f>
        <v>20000</v>
      </c>
      <c r="E36" s="8">
        <f t="shared" si="6"/>
        <v>4000</v>
      </c>
      <c r="F36" s="8">
        <f>($C$13/SUM($C$6:$L$6))*F6</f>
        <v>8000</v>
      </c>
      <c r="G36" s="25">
        <f t="shared" ref="G36:G39" si="7">SUM(C36:F36)</f>
        <v>40000</v>
      </c>
    </row>
    <row r="37" spans="2:14" ht="18" customHeight="1">
      <c r="B37" s="28" t="s">
        <v>19</v>
      </c>
      <c r="C37" s="25">
        <f>($C$14/SUM($C$7:$L$7))*C7</f>
        <v>12000</v>
      </c>
      <c r="D37" s="8">
        <f t="shared" ref="D37:E37" si="8">($C$14/SUM($C$7:$L$7))*D7</f>
        <v>18000</v>
      </c>
      <c r="E37" s="8">
        <f t="shared" si="8"/>
        <v>6000</v>
      </c>
      <c r="F37" s="8">
        <f>($C$14/SUM($C$7:$L$7))*F7</f>
        <v>24000</v>
      </c>
      <c r="G37" s="25">
        <f t="shared" si="7"/>
        <v>60000</v>
      </c>
    </row>
    <row r="38" spans="2:14" ht="18" customHeight="1">
      <c r="B38" s="28" t="s">
        <v>38</v>
      </c>
      <c r="C38" s="25">
        <f>($C$15/SUM($C$8:$L$8))*C8</f>
        <v>11111.111111111111</v>
      </c>
      <c r="D38" s="8">
        <f t="shared" ref="D38:E38" si="9">($C$15/SUM($C$8:$L$8))*D8</f>
        <v>16666.666666666668</v>
      </c>
      <c r="E38" s="8">
        <f t="shared" si="9"/>
        <v>11111.111111111111</v>
      </c>
      <c r="F38" s="8">
        <f>($C$15/SUM($C$8:$L$8))*F8</f>
        <v>11111.111111111111</v>
      </c>
      <c r="G38" s="25">
        <f t="shared" si="7"/>
        <v>50000</v>
      </c>
    </row>
    <row r="39" spans="2:14" ht="18" customHeight="1">
      <c r="B39" s="28" t="s">
        <v>25</v>
      </c>
      <c r="C39" s="25">
        <f>($C$16/SUM($C$9:$L$9))*C9</f>
        <v>0</v>
      </c>
      <c r="D39" s="8">
        <f t="shared" ref="D39" si="10">($C$16/SUM($C$9:$L$9))*D9</f>
        <v>0</v>
      </c>
      <c r="E39" s="8">
        <f>(C16/SUM(C9:L9))*E9</f>
        <v>15000</v>
      </c>
      <c r="F39" s="8">
        <f>($C$16/SUM($C$9:$L$9))*F9</f>
        <v>0</v>
      </c>
      <c r="G39" s="25">
        <f t="shared" si="7"/>
        <v>15000</v>
      </c>
    </row>
    <row r="40" spans="2:14" ht="18" customHeight="1">
      <c r="B40" s="23" t="s">
        <v>14</v>
      </c>
      <c r="C40" s="5">
        <f>SUM(C35:C39)</f>
        <v>37111.111111111109</v>
      </c>
      <c r="D40" s="5">
        <f t="shared" ref="D40:F40" si="11">SUM(D35:D39)</f>
        <v>63666.666666666672</v>
      </c>
      <c r="E40" s="5">
        <f t="shared" si="11"/>
        <v>42111.111111111109</v>
      </c>
      <c r="F40" s="5">
        <f t="shared" si="11"/>
        <v>52111.111111111109</v>
      </c>
      <c r="G40" s="25">
        <f>SUM(G35:G39)</f>
        <v>195000</v>
      </c>
    </row>
    <row r="41" spans="2:14" ht="3.75" customHeight="1">
      <c r="B41" s="2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2:14" ht="18" customHeight="1">
      <c r="B42" s="23" t="s">
        <v>31</v>
      </c>
      <c r="C42" s="5">
        <f>SUM(L12:L16)</f>
        <v>13000</v>
      </c>
      <c r="D42" s="5">
        <f>SUM(L17:L21)</f>
        <v>19700</v>
      </c>
      <c r="E42" s="5">
        <f>SUM(L22:L26)</f>
        <v>12700</v>
      </c>
      <c r="F42" s="5">
        <f>SUM(L27:L31)</f>
        <v>19600</v>
      </c>
      <c r="G42" s="25">
        <f>SUM(C42:F42)</f>
        <v>65000</v>
      </c>
    </row>
    <row r="43" spans="2:14" ht="8.25" customHeight="1">
      <c r="B43" s="45"/>
    </row>
    <row r="44" spans="2:14" ht="19.5" customHeight="1">
      <c r="B44" s="45"/>
      <c r="F44" s="26" t="s">
        <v>34</v>
      </c>
      <c r="G44" s="25">
        <f>G40+G42</f>
        <v>260000</v>
      </c>
    </row>
    <row r="45" spans="2:14" ht="18" customHeight="1">
      <c r="B45" s="23" t="s">
        <v>32</v>
      </c>
      <c r="C45" s="24">
        <f>C40+C42</f>
        <v>50111.111111111109</v>
      </c>
      <c r="D45" s="7">
        <f t="shared" ref="D45:F45" si="12">D40+D42</f>
        <v>83366.666666666672</v>
      </c>
      <c r="E45" s="7">
        <f t="shared" si="12"/>
        <v>54811.111111111109</v>
      </c>
      <c r="F45" s="46">
        <f t="shared" si="12"/>
        <v>71711.111111111109</v>
      </c>
      <c r="N45" s="3"/>
    </row>
    <row r="46" spans="2:14" ht="18" customHeight="1">
      <c r="B46" s="23" t="s">
        <v>33</v>
      </c>
      <c r="C46" s="51">
        <f>C45/$G$44</f>
        <v>0.19273504273504272</v>
      </c>
      <c r="D46" s="51">
        <f t="shared" ref="D46:F46" si="13">D45/$G$44</f>
        <v>0.32064102564102565</v>
      </c>
      <c r="E46" s="51">
        <f t="shared" si="13"/>
        <v>0.21081196581196582</v>
      </c>
      <c r="F46" s="51">
        <f t="shared" si="13"/>
        <v>0.27581196581196582</v>
      </c>
      <c r="G46" s="52">
        <f>SUM(C46:F46)</f>
        <v>1</v>
      </c>
      <c r="N46" s="3"/>
    </row>
    <row r="47" spans="2:14" ht="13.5" customHeight="1">
      <c r="B47" s="20"/>
      <c r="C47" s="21"/>
      <c r="D47" s="2"/>
      <c r="E47" s="2"/>
      <c r="F47" s="2"/>
    </row>
    <row r="48" spans="2:14" ht="18" customHeight="1">
      <c r="B48" s="44" t="s">
        <v>5</v>
      </c>
      <c r="C48" s="6" t="s">
        <v>4</v>
      </c>
      <c r="D48" s="6" t="s">
        <v>0</v>
      </c>
      <c r="E48" s="6" t="s">
        <v>2</v>
      </c>
      <c r="F48" s="6" t="s">
        <v>1</v>
      </c>
    </row>
    <row r="51" spans="2:11">
      <c r="B51" s="93" t="s">
        <v>3</v>
      </c>
      <c r="C51" s="93"/>
      <c r="D51" s="93" t="s">
        <v>43</v>
      </c>
      <c r="E51" s="93"/>
      <c r="F51" s="93"/>
      <c r="G51" s="93"/>
      <c r="H51" s="94" t="s">
        <v>51</v>
      </c>
      <c r="I51" s="94"/>
      <c r="J51" s="94"/>
    </row>
    <row r="52" spans="2:11">
      <c r="B52" s="93"/>
      <c r="C52" s="93"/>
      <c r="D52" s="93"/>
      <c r="E52" s="93"/>
      <c r="F52" s="93"/>
      <c r="G52" s="93"/>
      <c r="H52" s="19" t="s">
        <v>44</v>
      </c>
      <c r="I52" s="19" t="s">
        <v>45</v>
      </c>
      <c r="J52" s="19" t="s">
        <v>46</v>
      </c>
      <c r="K52" s="19" t="s">
        <v>6</v>
      </c>
    </row>
    <row r="53" spans="2:11">
      <c r="B53" s="95" t="s">
        <v>22</v>
      </c>
      <c r="C53" s="95"/>
      <c r="D53" s="96" t="s">
        <v>41</v>
      </c>
      <c r="E53" s="96"/>
      <c r="F53" s="96"/>
      <c r="G53" s="96"/>
      <c r="H53" s="55">
        <v>1000</v>
      </c>
      <c r="I53" s="55">
        <v>3000</v>
      </c>
      <c r="J53" s="55">
        <v>2000</v>
      </c>
      <c r="K53" s="54">
        <f>SUM(H53:J53)</f>
        <v>6000</v>
      </c>
    </row>
    <row r="54" spans="2:11">
      <c r="B54" s="97" t="s">
        <v>23</v>
      </c>
      <c r="C54" s="97"/>
      <c r="D54" s="72" t="s">
        <v>42</v>
      </c>
      <c r="E54" s="72"/>
      <c r="F54" s="72"/>
      <c r="G54" s="72"/>
      <c r="H54" s="55">
        <v>500</v>
      </c>
      <c r="I54" s="55">
        <v>1000</v>
      </c>
      <c r="J54" s="55">
        <v>1000</v>
      </c>
      <c r="K54" s="54">
        <f t="shared" ref="K54:K56" si="14">SUM(H54:J54)</f>
        <v>2500</v>
      </c>
    </row>
    <row r="55" spans="2:11">
      <c r="B55" s="97" t="s">
        <v>24</v>
      </c>
      <c r="C55" s="97"/>
      <c r="D55" s="72" t="s">
        <v>47</v>
      </c>
      <c r="E55" s="72"/>
      <c r="F55" s="72"/>
      <c r="G55" s="72"/>
      <c r="H55" s="55">
        <v>100</v>
      </c>
      <c r="I55" s="55">
        <v>200</v>
      </c>
      <c r="J55" s="55">
        <v>200</v>
      </c>
      <c r="K55" s="54">
        <f t="shared" si="14"/>
        <v>500</v>
      </c>
    </row>
    <row r="56" spans="2:11">
      <c r="B56" s="97" t="s">
        <v>25</v>
      </c>
      <c r="C56" s="97"/>
      <c r="D56" s="72" t="s">
        <v>49</v>
      </c>
      <c r="E56" s="72"/>
      <c r="F56" s="72"/>
      <c r="G56" s="72"/>
      <c r="H56" s="55">
        <v>50</v>
      </c>
      <c r="I56" s="55">
        <v>30</v>
      </c>
      <c r="J56" s="55">
        <v>20</v>
      </c>
      <c r="K56" s="54">
        <f t="shared" si="14"/>
        <v>100</v>
      </c>
    </row>
    <row r="59" spans="2:11">
      <c r="B59" s="98" t="s">
        <v>3</v>
      </c>
      <c r="C59" s="99"/>
      <c r="D59" s="94" t="s">
        <v>52</v>
      </c>
      <c r="E59" s="94"/>
      <c r="F59" s="94"/>
      <c r="G59" s="94"/>
      <c r="H59" s="94"/>
      <c r="I59" s="94"/>
    </row>
    <row r="60" spans="2:11">
      <c r="B60" s="100"/>
      <c r="C60" s="101"/>
      <c r="D60" s="77" t="s">
        <v>44</v>
      </c>
      <c r="E60" s="77"/>
      <c r="F60" s="77" t="s">
        <v>45</v>
      </c>
      <c r="G60" s="77"/>
      <c r="H60" s="77" t="s">
        <v>46</v>
      </c>
      <c r="I60" s="77"/>
      <c r="J60" s="19" t="s">
        <v>6</v>
      </c>
    </row>
    <row r="61" spans="2:11" ht="18" customHeight="1">
      <c r="B61" s="102" t="s">
        <v>22</v>
      </c>
      <c r="C61" s="103"/>
      <c r="D61" s="104">
        <f>($C$45/$K$53)*H53</f>
        <v>8351.8518518518504</v>
      </c>
      <c r="E61" s="104"/>
      <c r="F61" s="104">
        <f>($C$45/$K$53)*I53</f>
        <v>25055.555555555555</v>
      </c>
      <c r="G61" s="104"/>
      <c r="H61" s="104">
        <f>($C$45/$K$53)*J53</f>
        <v>16703.703703703701</v>
      </c>
      <c r="I61" s="104"/>
      <c r="J61" s="27">
        <f>SUM(D61:I61)</f>
        <v>50111.111111111102</v>
      </c>
    </row>
    <row r="62" spans="2:11" ht="18" customHeight="1">
      <c r="B62" s="102" t="s">
        <v>23</v>
      </c>
      <c r="C62" s="103"/>
      <c r="D62" s="104">
        <f>($D$45/$K$54)*H54</f>
        <v>16673.333333333336</v>
      </c>
      <c r="E62" s="104"/>
      <c r="F62" s="104">
        <f>($D$45/$K$54)*I54</f>
        <v>33346.666666666672</v>
      </c>
      <c r="G62" s="104"/>
      <c r="H62" s="104">
        <f>($D$45/$K$54)*J54</f>
        <v>33346.666666666672</v>
      </c>
      <c r="I62" s="104"/>
      <c r="J62" s="27">
        <f t="shared" ref="J62:J64" si="15">SUM(D62:I62)</f>
        <v>83366.666666666686</v>
      </c>
    </row>
    <row r="63" spans="2:11" ht="18" customHeight="1">
      <c r="B63" s="97" t="s">
        <v>24</v>
      </c>
      <c r="C63" s="97"/>
      <c r="D63" s="104">
        <f>($E$45/$K$55)*H55</f>
        <v>10962.222222222223</v>
      </c>
      <c r="E63" s="104"/>
      <c r="F63" s="104">
        <f>($E$45/$K$55)*I55</f>
        <v>21924.444444444445</v>
      </c>
      <c r="G63" s="104"/>
      <c r="H63" s="104">
        <f>($E$45/$K$55)*J55</f>
        <v>21924.444444444445</v>
      </c>
      <c r="I63" s="104"/>
      <c r="J63" s="27">
        <f t="shared" si="15"/>
        <v>54811.111111111117</v>
      </c>
    </row>
    <row r="64" spans="2:11" ht="18" customHeight="1">
      <c r="B64" s="97" t="s">
        <v>25</v>
      </c>
      <c r="C64" s="97"/>
      <c r="D64" s="106">
        <f>($F$45/$K$56)*H56</f>
        <v>35855.555555555555</v>
      </c>
      <c r="E64" s="107"/>
      <c r="F64" s="106">
        <f>($F$45/$K$56)*I56</f>
        <v>21513.333333333332</v>
      </c>
      <c r="G64" s="107"/>
      <c r="H64" s="106">
        <f>($F$45/$K$56)*J56</f>
        <v>14342.222222222223</v>
      </c>
      <c r="I64" s="107"/>
      <c r="J64" s="27">
        <f t="shared" si="15"/>
        <v>71711.111111111109</v>
      </c>
      <c r="K64" s="3">
        <f>SUM(J61:J64)</f>
        <v>260000</v>
      </c>
    </row>
    <row r="65" spans="2:13" ht="7.5" customHeight="1">
      <c r="B65" s="105"/>
      <c r="C65" s="105"/>
      <c r="D65" s="105"/>
      <c r="E65" s="105"/>
      <c r="F65" s="105"/>
      <c r="G65" s="105"/>
      <c r="H65" s="105"/>
      <c r="I65" s="105"/>
    </row>
    <row r="66" spans="2:13">
      <c r="B66" s="77" t="s">
        <v>61</v>
      </c>
      <c r="C66" s="77"/>
      <c r="D66" s="108">
        <f>SUM(D61:E64)</f>
        <v>71842.962962962964</v>
      </c>
      <c r="E66" s="109"/>
      <c r="F66" s="108">
        <f>SUM(F61:G64)</f>
        <v>101840</v>
      </c>
      <c r="G66" s="109"/>
      <c r="H66" s="108">
        <f>SUM(H61:I64)</f>
        <v>86317.037037037036</v>
      </c>
      <c r="I66" s="109"/>
    </row>
    <row r="67" spans="2:13" ht="4.5" customHeight="1">
      <c r="B67" s="65"/>
      <c r="C67" s="65"/>
      <c r="D67" s="65"/>
      <c r="E67" s="65"/>
      <c r="F67" s="65"/>
      <c r="G67" s="65"/>
      <c r="H67" s="65"/>
      <c r="I67" s="65"/>
    </row>
    <row r="68" spans="2:13">
      <c r="B68" s="110" t="s">
        <v>50</v>
      </c>
      <c r="C68" s="110"/>
      <c r="D68" s="72">
        <v>100000</v>
      </c>
      <c r="E68" s="72"/>
      <c r="F68" s="72">
        <v>50000</v>
      </c>
      <c r="G68" s="72"/>
      <c r="H68" s="72">
        <v>60000</v>
      </c>
      <c r="I68" s="72"/>
    </row>
    <row r="69" spans="2:13" ht="4.5" customHeight="1">
      <c r="B69" s="65"/>
      <c r="C69" s="65"/>
      <c r="D69" s="65"/>
      <c r="E69" s="65"/>
      <c r="F69" s="65"/>
      <c r="G69" s="65"/>
      <c r="H69" s="65"/>
      <c r="I69" s="65"/>
    </row>
    <row r="70" spans="2:13" ht="19">
      <c r="B70" s="111" t="s">
        <v>62</v>
      </c>
      <c r="C70" s="111"/>
      <c r="D70" s="112">
        <f>D66/D68</f>
        <v>0.71842962962962964</v>
      </c>
      <c r="E70" s="113"/>
      <c r="F70" s="112">
        <f t="shared" ref="F70" si="16">F66/F68</f>
        <v>2.0367999999999999</v>
      </c>
      <c r="G70" s="113"/>
      <c r="H70" s="112">
        <f t="shared" ref="H70" si="17">H66/H68</f>
        <v>1.4386172839506173</v>
      </c>
      <c r="I70" s="113"/>
    </row>
    <row r="71" spans="2:13" ht="7.5" customHeight="1"/>
    <row r="72" spans="2:13">
      <c r="B72" s="110" t="s">
        <v>60</v>
      </c>
      <c r="C72" s="110"/>
      <c r="D72" s="116">
        <v>3</v>
      </c>
      <c r="E72" s="117"/>
      <c r="F72" s="116">
        <v>5</v>
      </c>
      <c r="G72" s="117"/>
      <c r="H72" s="116">
        <v>4</v>
      </c>
      <c r="I72" s="117"/>
    </row>
    <row r="73" spans="2:13" ht="16">
      <c r="B73" s="93" t="s">
        <v>59</v>
      </c>
      <c r="C73" s="93"/>
      <c r="D73" s="114">
        <f>D70+D72</f>
        <v>3.7184296296296298</v>
      </c>
      <c r="E73" s="115"/>
      <c r="F73" s="114">
        <f>F70+F72</f>
        <v>7.0367999999999995</v>
      </c>
      <c r="G73" s="115"/>
      <c r="H73" s="114">
        <f>H70+H72</f>
        <v>5.4386172839506175</v>
      </c>
      <c r="I73" s="115"/>
    </row>
    <row r="74" spans="2:13" ht="5.25" customHeight="1">
      <c r="B74" s="65"/>
      <c r="C74" s="65"/>
      <c r="D74" s="66"/>
      <c r="E74" s="66"/>
      <c r="F74" s="66"/>
      <c r="G74" s="66"/>
      <c r="H74" s="66"/>
      <c r="I74" s="66"/>
    </row>
    <row r="75" spans="2:13">
      <c r="B75" s="77" t="s">
        <v>53</v>
      </c>
      <c r="C75" s="77"/>
      <c r="D75" s="116">
        <v>5</v>
      </c>
      <c r="E75" s="117"/>
      <c r="F75" s="116">
        <v>9</v>
      </c>
      <c r="G75" s="117"/>
      <c r="H75" s="116">
        <v>5</v>
      </c>
      <c r="I75" s="117"/>
    </row>
    <row r="76" spans="2:13" ht="5.25" customHeight="1">
      <c r="B76" s="65"/>
      <c r="C76" s="65"/>
      <c r="D76" s="66"/>
      <c r="E76" s="66"/>
      <c r="F76" s="66"/>
      <c r="G76" s="66"/>
      <c r="H76" s="66"/>
      <c r="I76" s="66"/>
    </row>
    <row r="77" spans="2:13" ht="31.5" customHeight="1">
      <c r="B77" s="73" t="s">
        <v>15</v>
      </c>
      <c r="C77" s="74"/>
      <c r="D77" s="75">
        <f>D75-D73</f>
        <v>1.2815703703703702</v>
      </c>
      <c r="E77" s="75"/>
      <c r="F77" s="75">
        <f t="shared" ref="F77" si="18">F75-F73</f>
        <v>1.9632000000000005</v>
      </c>
      <c r="G77" s="75"/>
      <c r="H77" s="75">
        <f t="shared" ref="H77" si="19">H75-H73</f>
        <v>-0.4386172839506175</v>
      </c>
      <c r="I77" s="75"/>
    </row>
    <row r="78" spans="2:13" ht="4.5" customHeight="1">
      <c r="B78" s="65"/>
      <c r="C78" s="65"/>
      <c r="D78" s="76"/>
      <c r="E78" s="76"/>
      <c r="F78" s="76"/>
      <c r="G78" s="76"/>
      <c r="H78" s="76"/>
      <c r="I78" s="76"/>
    </row>
    <row r="79" spans="2:13">
      <c r="B79" s="77" t="s">
        <v>16</v>
      </c>
      <c r="C79" s="77"/>
      <c r="D79" s="78">
        <f>D77*D68</f>
        <v>128157.03703703702</v>
      </c>
      <c r="E79" s="78"/>
      <c r="F79" s="78">
        <f>F77*F68</f>
        <v>98160.000000000029</v>
      </c>
      <c r="G79" s="78"/>
      <c r="H79" s="78">
        <f>H77*H68</f>
        <v>-26317.037037037051</v>
      </c>
      <c r="I79" s="78"/>
      <c r="L79" s="56"/>
      <c r="M79" s="56"/>
    </row>
    <row r="80" spans="2:13" ht="12" customHeight="1">
      <c r="B80" s="65"/>
      <c r="C80" s="65"/>
      <c r="D80" s="66"/>
      <c r="E80" s="66"/>
      <c r="F80" s="66"/>
      <c r="G80" s="66"/>
      <c r="H80" s="66"/>
      <c r="I80" s="66"/>
      <c r="J80" s="66"/>
      <c r="K80" s="66"/>
      <c r="L80" s="67"/>
      <c r="M80" s="67"/>
    </row>
    <row r="81" spans="2:5" ht="21" customHeight="1">
      <c r="B81" s="68" t="s">
        <v>54</v>
      </c>
      <c r="C81" s="69"/>
      <c r="D81" s="70">
        <f>SUM(D79:I79)</f>
        <v>200000</v>
      </c>
      <c r="E81" s="70"/>
    </row>
    <row r="82" spans="2:5" ht="6" customHeight="1"/>
    <row r="83" spans="2:5">
      <c r="B83" s="68" t="s">
        <v>58</v>
      </c>
      <c r="C83" s="69"/>
      <c r="D83" s="71">
        <v>100000</v>
      </c>
      <c r="E83" s="72"/>
    </row>
    <row r="84" spans="2:5" ht="6.75" customHeight="1"/>
    <row r="85" spans="2:5">
      <c r="B85" s="57" t="s">
        <v>55</v>
      </c>
      <c r="C85" s="58"/>
      <c r="D85" s="59">
        <f>D81-D83</f>
        <v>100000</v>
      </c>
      <c r="E85" s="60"/>
    </row>
    <row r="86" spans="2:5">
      <c r="B86" s="61" t="s">
        <v>56</v>
      </c>
      <c r="C86" s="61"/>
      <c r="D86" s="59">
        <f>D85*34%</f>
        <v>34000</v>
      </c>
      <c r="E86" s="59"/>
    </row>
    <row r="87" spans="2:5" ht="10.5" customHeight="1"/>
    <row r="88" spans="2:5">
      <c r="B88" s="62" t="s">
        <v>57</v>
      </c>
      <c r="C88" s="63"/>
      <c r="D88" s="64">
        <f>D85-D86</f>
        <v>66000</v>
      </c>
      <c r="E88" s="64"/>
    </row>
  </sheetData>
  <sortState xmlns:xlrd2="http://schemas.microsoft.com/office/spreadsheetml/2017/richdata2" ref="B16:L17">
    <sortCondition descending="1" ref="C17"/>
  </sortState>
  <mergeCells count="119">
    <mergeCell ref="B85:C85"/>
    <mergeCell ref="D85:E85"/>
    <mergeCell ref="B88:C88"/>
    <mergeCell ref="B86:C86"/>
    <mergeCell ref="D86:E86"/>
    <mergeCell ref="D88:E88"/>
    <mergeCell ref="D53:G53"/>
    <mergeCell ref="D51:G52"/>
    <mergeCell ref="B51:C52"/>
    <mergeCell ref="D77:E77"/>
    <mergeCell ref="F77:G77"/>
    <mergeCell ref="F72:G72"/>
    <mergeCell ref="B66:C66"/>
    <mergeCell ref="D66:E66"/>
    <mergeCell ref="F66:G66"/>
    <mergeCell ref="D54:G54"/>
    <mergeCell ref="B56:C56"/>
    <mergeCell ref="H51:J51"/>
    <mergeCell ref="C33:G33"/>
    <mergeCell ref="B83:C83"/>
    <mergeCell ref="D83:E83"/>
    <mergeCell ref="C1:F1"/>
    <mergeCell ref="D59:I59"/>
    <mergeCell ref="B53:C53"/>
    <mergeCell ref="B54:C54"/>
    <mergeCell ref="B55:C55"/>
    <mergeCell ref="D56:G56"/>
    <mergeCell ref="D55:G55"/>
    <mergeCell ref="G12:H16"/>
    <mergeCell ref="G17:H21"/>
    <mergeCell ref="G22:H26"/>
    <mergeCell ref="F12:F16"/>
    <mergeCell ref="F17:F21"/>
    <mergeCell ref="F22:F26"/>
    <mergeCell ref="F27:F31"/>
    <mergeCell ref="G27:H31"/>
    <mergeCell ref="D79:E79"/>
    <mergeCell ref="F79:G79"/>
    <mergeCell ref="H79:I79"/>
    <mergeCell ref="F76:G76"/>
    <mergeCell ref="H76:I76"/>
    <mergeCell ref="L80:M80"/>
    <mergeCell ref="F11:H11"/>
    <mergeCell ref="C3:C4"/>
    <mergeCell ref="D3:D4"/>
    <mergeCell ref="E3:E4"/>
    <mergeCell ref="F3:F4"/>
    <mergeCell ref="B79:C79"/>
    <mergeCell ref="B80:C80"/>
    <mergeCell ref="B81:C81"/>
    <mergeCell ref="D81:E81"/>
    <mergeCell ref="B74:C74"/>
    <mergeCell ref="B75:C75"/>
    <mergeCell ref="B76:C76"/>
    <mergeCell ref="B77:C77"/>
    <mergeCell ref="B78:C78"/>
    <mergeCell ref="D80:E80"/>
    <mergeCell ref="D76:E76"/>
    <mergeCell ref="D74:E74"/>
    <mergeCell ref="F80:G80"/>
    <mergeCell ref="H80:I80"/>
    <mergeCell ref="J80:K80"/>
    <mergeCell ref="D78:E78"/>
    <mergeCell ref="F78:G78"/>
    <mergeCell ref="H78:I78"/>
    <mergeCell ref="H77:I77"/>
    <mergeCell ref="F74:G74"/>
    <mergeCell ref="H74:I74"/>
    <mergeCell ref="D75:E75"/>
    <mergeCell ref="F75:G75"/>
    <mergeCell ref="H75:I75"/>
    <mergeCell ref="B65:C65"/>
    <mergeCell ref="D65:E65"/>
    <mergeCell ref="F65:G65"/>
    <mergeCell ref="H65:I65"/>
    <mergeCell ref="B73:C73"/>
    <mergeCell ref="D73:E73"/>
    <mergeCell ref="F73:G73"/>
    <mergeCell ref="H73:I73"/>
    <mergeCell ref="B69:C69"/>
    <mergeCell ref="D69:E69"/>
    <mergeCell ref="F69:G69"/>
    <mergeCell ref="H69:I69"/>
    <mergeCell ref="B67:C67"/>
    <mergeCell ref="D67:E67"/>
    <mergeCell ref="F67:G67"/>
    <mergeCell ref="H67:I67"/>
    <mergeCell ref="B72:C72"/>
    <mergeCell ref="D72:E72"/>
    <mergeCell ref="H72:I72"/>
    <mergeCell ref="B70:C70"/>
    <mergeCell ref="D70:E70"/>
    <mergeCell ref="F70:G70"/>
    <mergeCell ref="H70:I70"/>
    <mergeCell ref="B68:C68"/>
    <mergeCell ref="D68:E68"/>
    <mergeCell ref="F68:G68"/>
    <mergeCell ref="H68:I68"/>
    <mergeCell ref="H66:I66"/>
    <mergeCell ref="B59:C60"/>
    <mergeCell ref="D60:E60"/>
    <mergeCell ref="F60:G60"/>
    <mergeCell ref="H60:I60"/>
    <mergeCell ref="F64:G64"/>
    <mergeCell ref="H64:I64"/>
    <mergeCell ref="H62:I62"/>
    <mergeCell ref="D63:E63"/>
    <mergeCell ref="F61:G61"/>
    <mergeCell ref="H61:I61"/>
    <mergeCell ref="D61:E61"/>
    <mergeCell ref="D62:E62"/>
    <mergeCell ref="D64:E64"/>
    <mergeCell ref="B61:C61"/>
    <mergeCell ref="B62:C62"/>
    <mergeCell ref="B63:C63"/>
    <mergeCell ref="B64:C64"/>
    <mergeCell ref="F62:G62"/>
    <mergeCell ref="F63:G63"/>
    <mergeCell ref="H63:I63"/>
  </mergeCells>
  <pageMargins left="0.511811024" right="0.511811024" top="0.78740157499999996" bottom="0.78740157499999996" header="0.31496062000000002" footer="0.31496062000000002"/>
  <ignoredErrors>
    <ignoredError sqref="E39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C9359E-7968-8A48-9FEB-0248FAA4B782}">
  <dimension ref="D8:D13"/>
  <sheetViews>
    <sheetView topLeftCell="C1" workbookViewId="0">
      <selection activeCell="F33" sqref="F33"/>
    </sheetView>
  </sheetViews>
  <sheetFormatPr baseColWidth="10" defaultRowHeight="15"/>
  <sheetData>
    <row r="8" spans="4:4" ht="20">
      <c r="D8" s="118" t="s">
        <v>63</v>
      </c>
    </row>
    <row r="9" spans="4:4" ht="20">
      <c r="D9" s="118" t="s">
        <v>64</v>
      </c>
    </row>
    <row r="10" spans="4:4" ht="20">
      <c r="D10" s="118" t="s">
        <v>65</v>
      </c>
    </row>
    <row r="11" spans="4:4" ht="20">
      <c r="D11" s="118" t="s">
        <v>66</v>
      </c>
    </row>
    <row r="12" spans="4:4" ht="20">
      <c r="D12" s="118" t="s">
        <v>67</v>
      </c>
    </row>
    <row r="13" spans="4:4" ht="20">
      <c r="D13" s="118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Exercício - ABC detalhado (br)</vt:lpstr>
      <vt:lpstr>Exercício - ABC detalhado</vt:lpstr>
      <vt:lpstr>RESPOSTAS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2006-09-25T12:47:36Z</dcterms:created>
  <dcterms:modified xsi:type="dcterms:W3CDTF">2020-05-14T18:56:50Z</dcterms:modified>
</cp:coreProperties>
</file>