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pcosta/Library/Mobile Documents/com~apple~CloudDocs/PRO 3470 financas cont ger valor etc/3470 2020/AULAS RPC/"/>
    </mc:Choice>
  </mc:AlternateContent>
  <xr:revisionPtr revIDLastSave="0" documentId="8_{993B417D-3D8C-3F41-AF69-07F69370B394}" xr6:coauthVersionLast="45" xr6:coauthVersionMax="45" xr10:uidLastSave="{00000000-0000-0000-0000-000000000000}"/>
  <bookViews>
    <workbookView xWindow="0" yWindow="0" windowWidth="28800" windowHeight="18000" xr2:uid="{00000000-000D-0000-FFFF-FFFF00000000}"/>
  </bookViews>
  <sheets>
    <sheet name="AULA 2 pamonha's" sheetId="5" r:id="rId1"/>
  </sheets>
  <definedNames>
    <definedName name="_xlnm._FilterDatabase" localSheetId="0" hidden="1">'AULA 2 pamonha''s'!$B$11:$F$17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14" i="5" l="1"/>
  <c r="AB15" i="5"/>
  <c r="AB16" i="5"/>
  <c r="AB17" i="5"/>
  <c r="AB18" i="5"/>
  <c r="AB19" i="5"/>
  <c r="AB20" i="5"/>
  <c r="AB21" i="5"/>
  <c r="AB22" i="5"/>
  <c r="AB23" i="5"/>
  <c r="AB24" i="5"/>
  <c r="AB4" i="5"/>
  <c r="AB3" i="5"/>
  <c r="AB5" i="5"/>
  <c r="AB6" i="5"/>
  <c r="AB7" i="5"/>
  <c r="AB8" i="5"/>
  <c r="AB9" i="5"/>
  <c r="AB10" i="5"/>
  <c r="AB11" i="5"/>
  <c r="AB12" i="5"/>
  <c r="AB13" i="5"/>
  <c r="AA5" i="5"/>
  <c r="AA6" i="5"/>
  <c r="AA7" i="5"/>
  <c r="AA8" i="5"/>
  <c r="AA9" i="5"/>
  <c r="AA10" i="5"/>
  <c r="AA11" i="5"/>
  <c r="AA12" i="5"/>
  <c r="AA13" i="5"/>
  <c r="AA4" i="5"/>
  <c r="Z1" i="5"/>
  <c r="Z5" i="5"/>
  <c r="Z6" i="5"/>
  <c r="Z7" i="5"/>
  <c r="Z8" i="5"/>
  <c r="Z9" i="5"/>
  <c r="Z10" i="5"/>
  <c r="Z11" i="5"/>
  <c r="Z12" i="5"/>
  <c r="Z13" i="5"/>
  <c r="Z4" i="5"/>
  <c r="Z3" i="5"/>
  <c r="Y5" i="5"/>
  <c r="Y6" i="5"/>
  <c r="Y7" i="5"/>
  <c r="Y8" i="5"/>
  <c r="Y9" i="5"/>
  <c r="Y10" i="5"/>
  <c r="Y11" i="5"/>
  <c r="Y12" i="5"/>
  <c r="Y13" i="5"/>
  <c r="Y4" i="5"/>
  <c r="X5" i="5"/>
  <c r="X6" i="5"/>
  <c r="X7" i="5"/>
  <c r="X8" i="5"/>
  <c r="X9" i="5"/>
  <c r="X10" i="5"/>
  <c r="X11" i="5"/>
  <c r="X12" i="5"/>
  <c r="X13" i="5"/>
  <c r="X4" i="5"/>
  <c r="W5" i="5"/>
  <c r="W6" i="5"/>
  <c r="W7" i="5"/>
  <c r="W8" i="5"/>
  <c r="W9" i="5"/>
  <c r="W10" i="5"/>
  <c r="W11" i="5"/>
  <c r="W4" i="5"/>
  <c r="T2" i="5"/>
  <c r="V3" i="5"/>
  <c r="U5" i="5"/>
  <c r="U6" i="5"/>
  <c r="U7" i="5"/>
  <c r="U8" i="5"/>
  <c r="U9" i="5"/>
  <c r="U10" i="5"/>
  <c r="U11" i="5"/>
  <c r="U12" i="5"/>
  <c r="U13" i="5"/>
  <c r="U4" i="5"/>
  <c r="V4" i="5" s="1"/>
  <c r="U3" i="5"/>
  <c r="T5" i="5"/>
  <c r="T6" i="5"/>
  <c r="T7" i="5"/>
  <c r="T8" i="5"/>
  <c r="T9" i="5"/>
  <c r="T10" i="5"/>
  <c r="T11" i="5"/>
  <c r="T12" i="5"/>
  <c r="T13" i="5"/>
  <c r="T4" i="5"/>
  <c r="T3" i="5"/>
  <c r="Q12" i="5"/>
  <c r="Q11" i="5"/>
  <c r="Q10" i="5"/>
  <c r="Q5" i="5"/>
  <c r="Q9" i="5"/>
  <c r="Q8" i="5"/>
  <c r="Q7" i="5"/>
  <c r="Q6" i="5"/>
  <c r="Q4" i="5"/>
  <c r="G17" i="5"/>
  <c r="N9" i="5"/>
  <c r="N10" i="5"/>
  <c r="N11" i="5"/>
  <c r="N12" i="5"/>
  <c r="N13" i="5"/>
  <c r="N14" i="5"/>
  <c r="N15" i="5"/>
  <c r="N16" i="5"/>
  <c r="N17" i="5"/>
  <c r="N18" i="5"/>
  <c r="N19" i="5"/>
  <c r="N20" i="5"/>
  <c r="N8" i="5"/>
  <c r="L9" i="5"/>
  <c r="L10" i="5"/>
  <c r="L11" i="5"/>
  <c r="L12" i="5"/>
  <c r="L13" i="5"/>
  <c r="L14" i="5"/>
  <c r="L15" i="5"/>
  <c r="L16" i="5"/>
  <c r="L17" i="5"/>
  <c r="L18" i="5"/>
  <c r="L19" i="5"/>
  <c r="L20" i="5"/>
  <c r="L8" i="5"/>
  <c r="K9" i="5"/>
  <c r="K10" i="5"/>
  <c r="K11" i="5"/>
  <c r="K12" i="5"/>
  <c r="K13" i="5"/>
  <c r="K14" i="5"/>
  <c r="K15" i="5"/>
  <c r="K16" i="5"/>
  <c r="K17" i="5"/>
  <c r="K18" i="5"/>
  <c r="K19" i="5"/>
  <c r="K20" i="5"/>
  <c r="K8" i="5"/>
  <c r="M9" i="5"/>
  <c r="M10" i="5"/>
  <c r="M11" i="5"/>
  <c r="M12" i="5"/>
  <c r="M13" i="5"/>
  <c r="M14" i="5"/>
  <c r="M15" i="5"/>
  <c r="M16" i="5"/>
  <c r="M17" i="5"/>
  <c r="M18" i="5"/>
  <c r="M19" i="5"/>
  <c r="M20" i="5"/>
  <c r="M8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G9" i="5"/>
  <c r="I9" i="5"/>
  <c r="I10" i="5"/>
  <c r="I11" i="5"/>
  <c r="I12" i="5"/>
  <c r="I13" i="5"/>
  <c r="I14" i="5"/>
  <c r="I15" i="5"/>
  <c r="I16" i="5"/>
  <c r="I17" i="5"/>
  <c r="I18" i="5"/>
  <c r="I19" i="5"/>
  <c r="I20" i="5"/>
  <c r="I8" i="5"/>
  <c r="AB1" i="5" l="1"/>
  <c r="V5" i="5"/>
  <c r="V6" i="5" s="1"/>
  <c r="V7" i="5" s="1"/>
  <c r="V8" i="5" s="1"/>
  <c r="V9" i="5" s="1"/>
  <c r="V10" i="5" s="1"/>
  <c r="V11" i="5" s="1"/>
  <c r="V12" i="5" s="1"/>
  <c r="V13" i="5" s="1"/>
</calcChain>
</file>

<file path=xl/sharedStrings.xml><?xml version="1.0" encoding="utf-8"?>
<sst xmlns="http://schemas.openxmlformats.org/spreadsheetml/2006/main" count="71" uniqueCount="64">
  <si>
    <t>ATIVO</t>
  </si>
  <si>
    <t>alimentação</t>
  </si>
  <si>
    <t>pamonharia</t>
  </si>
  <si>
    <t>infraestrutura</t>
  </si>
  <si>
    <t>funcionários</t>
  </si>
  <si>
    <t>matéria prima milho</t>
  </si>
  <si>
    <t>DESPESA</t>
  </si>
  <si>
    <t>CUSTO</t>
  </si>
  <si>
    <t>GASTOS</t>
  </si>
  <si>
    <t>CUSTOS</t>
  </si>
  <si>
    <t>DESPESAS</t>
  </si>
  <si>
    <t>INVESTIMENTO</t>
  </si>
  <si>
    <t>LOCAL</t>
  </si>
  <si>
    <t>energ, agua, utilidades</t>
  </si>
  <si>
    <t xml:space="preserve"> contador</t>
  </si>
  <si>
    <t>impostos simples</t>
  </si>
  <si>
    <t>aluguel</t>
  </si>
  <si>
    <t>eq maq</t>
  </si>
  <si>
    <t>2 (2500*2)</t>
  </si>
  <si>
    <t xml:space="preserve">R$/saco </t>
  </si>
  <si>
    <t>coeficiente tec.</t>
  </si>
  <si>
    <t>pamonha/sac</t>
  </si>
  <si>
    <t>preço</t>
  </si>
  <si>
    <t>quantidade</t>
  </si>
  <si>
    <t>RT = p.Q</t>
  </si>
  <si>
    <t>mercdo competitivo</t>
  </si>
  <si>
    <t>delivery</t>
  </si>
  <si>
    <t>INV</t>
  </si>
  <si>
    <t>DF</t>
  </si>
  <si>
    <t>CV</t>
  </si>
  <si>
    <t>DVV</t>
  </si>
  <si>
    <t>CLASSIFICACAO</t>
  </si>
  <si>
    <t>DFT</t>
  </si>
  <si>
    <t>CVT</t>
  </si>
  <si>
    <t>quantidade PAMON</t>
  </si>
  <si>
    <t>CT</t>
  </si>
  <si>
    <t>RT</t>
  </si>
  <si>
    <t>LUCRO</t>
  </si>
  <si>
    <t>ANÁLISE DE RESULTADOS</t>
  </si>
  <si>
    <t>LUCRO BRUTO</t>
  </si>
  <si>
    <t>DEMONST RESULT PERIODO</t>
  </si>
  <si>
    <t>DRE</t>
  </si>
  <si>
    <t>T RETORNO</t>
  </si>
  <si>
    <t>EBITDA</t>
  </si>
  <si>
    <t>DEPRECIACAO</t>
  </si>
  <si>
    <t>LUCRO TRIBUTAVEL</t>
  </si>
  <si>
    <t>IRPJ</t>
  </si>
  <si>
    <t>IRPJ (30%)</t>
  </si>
  <si>
    <t>LUCRO LIQ</t>
  </si>
  <si>
    <t>ROI, ROE, ROA</t>
  </si>
  <si>
    <t>LUCRO CONT</t>
  </si>
  <si>
    <t>FLUXO DE CAIXA</t>
  </si>
  <si>
    <t>PLANO DE NEGÓCIOS</t>
  </si>
  <si>
    <t>CONT FINANCEIRA</t>
  </si>
  <si>
    <t>TIR</t>
  </si>
  <si>
    <t>T RETORNO CONTABIL</t>
  </si>
  <si>
    <t>ENG ECONOMICA</t>
  </si>
  <si>
    <t>VPL</t>
  </si>
  <si>
    <t>TMA=</t>
  </si>
  <si>
    <t>VPL ACUM</t>
  </si>
  <si>
    <t>PAY BACK</t>
  </si>
  <si>
    <t>DEP</t>
  </si>
  <si>
    <t>L TRIB</t>
  </si>
  <si>
    <t>FCF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</si>
</sst>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_-* #,##0.00_-;\-* #,##0.00_-;_-* &quot;-&quot;??_-;_-@_-"/>
    <numFmt numFmtId="166" formatCode="_-* #,##0_-;\-* #,##0_-;_-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right"/>
    </xf>
    <xf numFmtId="9" fontId="0" fillId="0" borderId="0" xfId="0" applyNumberFormat="1"/>
    <xf numFmtId="0" fontId="0" fillId="0" borderId="0" xfId="0" applyAlignment="1">
      <alignment horizontal="center"/>
    </xf>
    <xf numFmtId="0" fontId="0" fillId="2" borderId="0" xfId="0" applyFill="1"/>
    <xf numFmtId="1" fontId="0" fillId="0" borderId="0" xfId="0" applyNumberFormat="1" applyAlignment="1">
      <alignment horizontal="center"/>
    </xf>
    <xf numFmtId="1" fontId="0" fillId="0" borderId="0" xfId="0" applyNumberFormat="1"/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 horizontal="center"/>
    </xf>
    <xf numFmtId="1" fontId="0" fillId="2" borderId="0" xfId="0" applyNumberFormat="1" applyFill="1"/>
    <xf numFmtId="9" fontId="0" fillId="2" borderId="0" xfId="2" applyFont="1" applyFill="1"/>
    <xf numFmtId="9" fontId="0" fillId="2" borderId="0" xfId="0" applyNumberFormat="1" applyFill="1"/>
    <xf numFmtId="166" fontId="0" fillId="0" borderId="0" xfId="1" applyNumberFormat="1" applyFont="1" applyAlignment="1">
      <alignment horizontal="center"/>
    </xf>
    <xf numFmtId="166" fontId="0" fillId="0" borderId="0" xfId="0" applyNumberFormat="1"/>
    <xf numFmtId="166" fontId="0" fillId="2" borderId="0" xfId="1" applyNumberFormat="1" applyFont="1" applyFill="1" applyAlignment="1">
      <alignment horizontal="center"/>
    </xf>
    <xf numFmtId="166" fontId="0" fillId="2" borderId="0" xfId="0" applyNumberForma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 X V X L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'AULA 2 pamonha''s'!$I$7</c:f>
              <c:strCache>
                <c:ptCount val="1"/>
                <c:pt idx="0">
                  <c:v>DFT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'AULA 2 pamonha''s'!$H$8:$H$20</c:f>
              <c:numCache>
                <c:formatCode>General</c:formatCode>
                <c:ptCount val="13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</c:numCache>
            </c:numRef>
          </c:cat>
          <c:val>
            <c:numRef>
              <c:f>'AULA 2 pamonha''s'!$I$8:$I$20</c:f>
              <c:numCache>
                <c:formatCode>General</c:formatCode>
                <c:ptCount val="13"/>
                <c:pt idx="0">
                  <c:v>26500</c:v>
                </c:pt>
                <c:pt idx="1">
                  <c:v>26500</c:v>
                </c:pt>
                <c:pt idx="2">
                  <c:v>26500</c:v>
                </c:pt>
                <c:pt idx="3">
                  <c:v>26500</c:v>
                </c:pt>
                <c:pt idx="4">
                  <c:v>26500</c:v>
                </c:pt>
                <c:pt idx="5">
                  <c:v>26500</c:v>
                </c:pt>
                <c:pt idx="6">
                  <c:v>26500</c:v>
                </c:pt>
                <c:pt idx="7">
                  <c:v>26500</c:v>
                </c:pt>
                <c:pt idx="8">
                  <c:v>26500</c:v>
                </c:pt>
                <c:pt idx="9">
                  <c:v>26500</c:v>
                </c:pt>
                <c:pt idx="10">
                  <c:v>26500</c:v>
                </c:pt>
                <c:pt idx="11">
                  <c:v>26500</c:v>
                </c:pt>
                <c:pt idx="12">
                  <c:v>26500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D1-C14C-9F35-990C7C6D0955}"/>
            </c:ext>
          </c:extLst>
        </c:ser>
        <c:ser>
          <c:idx val="1"/>
          <c:order val="1"/>
          <c:tx>
            <c:strRef>
              <c:f>'AULA 2 pamonha''s'!$J$7</c:f>
              <c:strCache>
                <c:ptCount val="1"/>
                <c:pt idx="0">
                  <c:v>CVT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'AULA 2 pamonha''s'!$H$8:$H$20</c:f>
              <c:numCache>
                <c:formatCode>General</c:formatCode>
                <c:ptCount val="13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</c:numCache>
            </c:numRef>
          </c:cat>
          <c:val>
            <c:numRef>
              <c:f>'AULA 2 pamonha''s'!$J$8:$J$20</c:f>
              <c:numCache>
                <c:formatCode>0</c:formatCode>
                <c:ptCount val="13"/>
                <c:pt idx="0">
                  <c:v>0</c:v>
                </c:pt>
                <c:pt idx="1">
                  <c:v>625</c:v>
                </c:pt>
                <c:pt idx="2">
                  <c:v>1250</c:v>
                </c:pt>
                <c:pt idx="3">
                  <c:v>1875</c:v>
                </c:pt>
                <c:pt idx="4">
                  <c:v>2500</c:v>
                </c:pt>
                <c:pt idx="5">
                  <c:v>3125</c:v>
                </c:pt>
                <c:pt idx="6">
                  <c:v>3750</c:v>
                </c:pt>
                <c:pt idx="7">
                  <c:v>4375</c:v>
                </c:pt>
                <c:pt idx="8">
                  <c:v>5000</c:v>
                </c:pt>
                <c:pt idx="9">
                  <c:v>5625</c:v>
                </c:pt>
                <c:pt idx="10">
                  <c:v>6250</c:v>
                </c:pt>
                <c:pt idx="11">
                  <c:v>6875</c:v>
                </c:pt>
                <c:pt idx="12">
                  <c:v>7500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D1-C14C-9F35-990C7C6D0955}"/>
            </c:ext>
          </c:extLst>
        </c:ser>
        <c:ser>
          <c:idx val="2"/>
          <c:order val="2"/>
          <c:tx>
            <c:strRef>
              <c:f>'AULA 2 pamonha''s'!$K$7</c:f>
              <c:strCache>
                <c:ptCount val="1"/>
                <c:pt idx="0">
                  <c:v>DVV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'AULA 2 pamonha''s'!$H$8:$H$20</c:f>
              <c:numCache>
                <c:formatCode>General</c:formatCode>
                <c:ptCount val="13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</c:numCache>
            </c:numRef>
          </c:cat>
          <c:val>
            <c:numRef>
              <c:f>'AULA 2 pamonha''s'!$K$8:$K$20</c:f>
              <c:numCache>
                <c:formatCode>General</c:formatCode>
                <c:ptCount val="13"/>
                <c:pt idx="0">
                  <c:v>0</c:v>
                </c:pt>
                <c:pt idx="1">
                  <c:v>175</c:v>
                </c:pt>
                <c:pt idx="2">
                  <c:v>350</c:v>
                </c:pt>
                <c:pt idx="3">
                  <c:v>525</c:v>
                </c:pt>
                <c:pt idx="4">
                  <c:v>700</c:v>
                </c:pt>
                <c:pt idx="5">
                  <c:v>875</c:v>
                </c:pt>
                <c:pt idx="6">
                  <c:v>1050</c:v>
                </c:pt>
                <c:pt idx="7">
                  <c:v>1225</c:v>
                </c:pt>
                <c:pt idx="8">
                  <c:v>1400</c:v>
                </c:pt>
                <c:pt idx="9">
                  <c:v>1575</c:v>
                </c:pt>
                <c:pt idx="10">
                  <c:v>1750</c:v>
                </c:pt>
                <c:pt idx="11">
                  <c:v>1925</c:v>
                </c:pt>
                <c:pt idx="12">
                  <c:v>2100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2D1-C14C-9F35-990C7C6D0955}"/>
            </c:ext>
          </c:extLst>
        </c:ser>
        <c:ser>
          <c:idx val="3"/>
          <c:order val="3"/>
          <c:tx>
            <c:strRef>
              <c:f>'AULA 2 pamonha''s'!$L$7</c:f>
              <c:strCache>
                <c:ptCount val="1"/>
                <c:pt idx="0">
                  <c:v>CT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'AULA 2 pamonha''s'!$H$8:$H$20</c:f>
              <c:numCache>
                <c:formatCode>General</c:formatCode>
                <c:ptCount val="13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</c:numCache>
            </c:numRef>
          </c:cat>
          <c:val>
            <c:numRef>
              <c:f>'AULA 2 pamonha''s'!$L$8:$L$20</c:f>
              <c:numCache>
                <c:formatCode>0</c:formatCode>
                <c:ptCount val="13"/>
                <c:pt idx="0">
                  <c:v>26500</c:v>
                </c:pt>
                <c:pt idx="1">
                  <c:v>27300</c:v>
                </c:pt>
                <c:pt idx="2">
                  <c:v>28100</c:v>
                </c:pt>
                <c:pt idx="3">
                  <c:v>28900</c:v>
                </c:pt>
                <c:pt idx="4">
                  <c:v>29700</c:v>
                </c:pt>
                <c:pt idx="5">
                  <c:v>30500</c:v>
                </c:pt>
                <c:pt idx="6">
                  <c:v>31300</c:v>
                </c:pt>
                <c:pt idx="7">
                  <c:v>32100</c:v>
                </c:pt>
                <c:pt idx="8">
                  <c:v>32900</c:v>
                </c:pt>
                <c:pt idx="9">
                  <c:v>33700</c:v>
                </c:pt>
                <c:pt idx="10">
                  <c:v>34500</c:v>
                </c:pt>
                <c:pt idx="11">
                  <c:v>35300</c:v>
                </c:pt>
                <c:pt idx="12">
                  <c:v>36100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2D1-C14C-9F35-990C7C6D0955}"/>
            </c:ext>
          </c:extLst>
        </c:ser>
        <c:ser>
          <c:idx val="4"/>
          <c:order val="4"/>
          <c:tx>
            <c:strRef>
              <c:f>'AULA 2 pamonha''s'!$M$7</c:f>
              <c:strCache>
                <c:ptCount val="1"/>
                <c:pt idx="0">
                  <c:v>RT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'AULA 2 pamonha''s'!$H$8:$H$20</c:f>
              <c:numCache>
                <c:formatCode>General</c:formatCode>
                <c:ptCount val="13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</c:numCache>
            </c:numRef>
          </c:cat>
          <c:val>
            <c:numRef>
              <c:f>'AULA 2 pamonha''s'!$M$8:$M$20</c:f>
              <c:numCache>
                <c:formatCode>General</c:formatCode>
                <c:ptCount val="13"/>
                <c:pt idx="0">
                  <c:v>0</c:v>
                </c:pt>
                <c:pt idx="1">
                  <c:v>3500</c:v>
                </c:pt>
                <c:pt idx="2">
                  <c:v>7000</c:v>
                </c:pt>
                <c:pt idx="3">
                  <c:v>10500</c:v>
                </c:pt>
                <c:pt idx="4">
                  <c:v>14000</c:v>
                </c:pt>
                <c:pt idx="5">
                  <c:v>17500</c:v>
                </c:pt>
                <c:pt idx="6">
                  <c:v>21000</c:v>
                </c:pt>
                <c:pt idx="7">
                  <c:v>24500</c:v>
                </c:pt>
                <c:pt idx="8">
                  <c:v>28000</c:v>
                </c:pt>
                <c:pt idx="9">
                  <c:v>31500</c:v>
                </c:pt>
                <c:pt idx="10">
                  <c:v>35000</c:v>
                </c:pt>
                <c:pt idx="11">
                  <c:v>38500</c:v>
                </c:pt>
                <c:pt idx="12">
                  <c:v>42000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2D1-C14C-9F35-990C7C6D0955}"/>
            </c:ext>
          </c:extLst>
        </c:ser>
        <c:ser>
          <c:idx val="5"/>
          <c:order val="5"/>
          <c:tx>
            <c:strRef>
              <c:f>'AULA 2 pamonha''s'!$N$7</c:f>
              <c:strCache>
                <c:ptCount val="1"/>
                <c:pt idx="0">
                  <c:v>LUCRO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'AULA 2 pamonha''s'!$H$8:$H$20</c:f>
              <c:numCache>
                <c:formatCode>General</c:formatCode>
                <c:ptCount val="13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</c:numCache>
            </c:numRef>
          </c:cat>
          <c:val>
            <c:numRef>
              <c:f>'AULA 2 pamonha''s'!$N$8:$N$20</c:f>
              <c:numCache>
                <c:formatCode>0</c:formatCode>
                <c:ptCount val="13"/>
                <c:pt idx="0">
                  <c:v>-26500</c:v>
                </c:pt>
                <c:pt idx="1">
                  <c:v>-23800</c:v>
                </c:pt>
                <c:pt idx="2">
                  <c:v>-21100</c:v>
                </c:pt>
                <c:pt idx="3">
                  <c:v>-18400</c:v>
                </c:pt>
                <c:pt idx="4">
                  <c:v>-15700</c:v>
                </c:pt>
                <c:pt idx="5">
                  <c:v>-13000</c:v>
                </c:pt>
                <c:pt idx="6">
                  <c:v>-10300</c:v>
                </c:pt>
                <c:pt idx="7">
                  <c:v>-7600</c:v>
                </c:pt>
                <c:pt idx="8">
                  <c:v>-4900</c:v>
                </c:pt>
                <c:pt idx="9">
                  <c:v>-2200</c:v>
                </c:pt>
                <c:pt idx="10">
                  <c:v>500</c:v>
                </c:pt>
                <c:pt idx="11">
                  <c:v>3200</c:v>
                </c:pt>
                <c:pt idx="12">
                  <c:v>5900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2D1-C14C-9F35-990C7C6D09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3560832"/>
        <c:axId val="1035787136"/>
      </c:lineChart>
      <c:catAx>
        <c:axId val="993560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R"/>
          </a:p>
        </c:txPr>
        <c:crossAx val="1035787136"/>
        <c:crosses val="autoZero"/>
        <c:auto val="1"/>
        <c:lblAlgn val="ctr"/>
        <c:lblOffset val="100"/>
        <c:noMultiLvlLbl val="0"/>
      </c:catAx>
      <c:valAx>
        <c:axId val="1035787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R"/>
          </a:p>
        </c:txPr>
        <c:crossAx val="993560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B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134471</xdr:rowOff>
    </xdr:from>
    <xdr:to>
      <xdr:col>4</xdr:col>
      <xdr:colOff>85912</xdr:colOff>
      <xdr:row>36</xdr:row>
      <xdr:rowOff>67983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6653392-99C2-F141-A333-6A2BA9DE086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92C31-2701-C14B-87B5-DE8A7C9AC068}">
  <dimension ref="B1:AB137"/>
  <sheetViews>
    <sheetView tabSelected="1" zoomScaleNormal="100" workbookViewId="0">
      <selection activeCell="C6" sqref="C6"/>
    </sheetView>
  </sheetViews>
  <sheetFormatPr baseColWidth="10" defaultRowHeight="15" x14ac:dyDescent="0.2"/>
  <cols>
    <col min="3" max="3" width="16.5" bestFit="1" customWidth="1"/>
    <col min="4" max="4" width="23.1640625" customWidth="1"/>
    <col min="8" max="13" width="10.83203125" style="3"/>
    <col min="15" max="15" width="13" customWidth="1"/>
    <col min="16" max="16" width="16.1640625" customWidth="1"/>
    <col min="18" max="18" width="13.1640625" customWidth="1"/>
    <col min="19" max="19" width="14" customWidth="1"/>
    <col min="21" max="21" width="11.1640625" style="12" bestFit="1" customWidth="1"/>
  </cols>
  <sheetData>
    <row r="1" spans="2:28" x14ac:dyDescent="0.2">
      <c r="E1" t="s">
        <v>8</v>
      </c>
      <c r="O1" t="s">
        <v>53</v>
      </c>
      <c r="R1" t="s">
        <v>56</v>
      </c>
      <c r="S1" t="s">
        <v>51</v>
      </c>
      <c r="T1" t="s">
        <v>52</v>
      </c>
      <c r="V1" t="s">
        <v>58</v>
      </c>
      <c r="W1" s="2">
        <v>0.1</v>
      </c>
      <c r="Z1" s="11">
        <f>IRR(Z3:Z13)</f>
        <v>0.16791661835171778</v>
      </c>
      <c r="AB1" s="10">
        <f>IRR(AB3:AB137)</f>
        <v>8.9372595651215692E-2</v>
      </c>
    </row>
    <row r="2" spans="2:28" x14ac:dyDescent="0.2">
      <c r="E2" t="s">
        <v>9</v>
      </c>
      <c r="O2" t="s">
        <v>38</v>
      </c>
      <c r="Q2" s="3" t="s">
        <v>41</v>
      </c>
      <c r="S2" s="1" t="s">
        <v>54</v>
      </c>
      <c r="T2" s="11">
        <f>IRR(T3:T13)</f>
        <v>0.22133491847094278</v>
      </c>
      <c r="U2" s="12" t="s">
        <v>57</v>
      </c>
      <c r="V2" t="s">
        <v>59</v>
      </c>
      <c r="W2" t="s">
        <v>61</v>
      </c>
      <c r="X2" t="s">
        <v>62</v>
      </c>
      <c r="Y2" t="s">
        <v>46</v>
      </c>
      <c r="Z2" t="s">
        <v>63</v>
      </c>
      <c r="AB2" t="s">
        <v>50</v>
      </c>
    </row>
    <row r="3" spans="2:28" x14ac:dyDescent="0.2">
      <c r="E3" t="s">
        <v>10</v>
      </c>
      <c r="P3" t="s">
        <v>40</v>
      </c>
      <c r="S3">
        <v>0</v>
      </c>
      <c r="T3">
        <f>-$F$17</f>
        <v>-150000</v>
      </c>
      <c r="U3" s="12">
        <f>T3</f>
        <v>-150000</v>
      </c>
      <c r="V3" s="13">
        <f>U3</f>
        <v>-150000</v>
      </c>
      <c r="Z3">
        <f>T3</f>
        <v>-150000</v>
      </c>
      <c r="AB3">
        <f>Z3</f>
        <v>-150000</v>
      </c>
    </row>
    <row r="4" spans="2:28" x14ac:dyDescent="0.2">
      <c r="E4" t="s">
        <v>11</v>
      </c>
      <c r="G4" s="4" t="s">
        <v>24</v>
      </c>
      <c r="O4" s="1" t="s">
        <v>43</v>
      </c>
      <c r="P4" t="s">
        <v>39</v>
      </c>
      <c r="Q4">
        <f>N19*12</f>
        <v>38400</v>
      </c>
      <c r="S4">
        <v>1</v>
      </c>
      <c r="T4">
        <f>$Q$4</f>
        <v>38400</v>
      </c>
      <c r="U4" s="12">
        <f>T4/(1+$W$1)^S4</f>
        <v>34909.090909090904</v>
      </c>
      <c r="V4" s="13">
        <f>U4+V3</f>
        <v>-115090.90909090909</v>
      </c>
      <c r="W4">
        <f>$Q$6</f>
        <v>18750</v>
      </c>
      <c r="X4">
        <f>T4-W4</f>
        <v>19650</v>
      </c>
      <c r="Y4">
        <f>X4*$O$8</f>
        <v>5895</v>
      </c>
      <c r="Z4">
        <f>T4-Y4</f>
        <v>32505</v>
      </c>
      <c r="AA4">
        <f>W4</f>
        <v>18750</v>
      </c>
      <c r="AB4">
        <f>Z4-AA4</f>
        <v>13755</v>
      </c>
    </row>
    <row r="5" spans="2:28" x14ac:dyDescent="0.2">
      <c r="P5" t="s">
        <v>42</v>
      </c>
      <c r="Q5" s="10">
        <f>Q4/$F$17</f>
        <v>0.25600000000000001</v>
      </c>
      <c r="S5">
        <v>2</v>
      </c>
      <c r="T5">
        <f t="shared" ref="T5:T13" si="0">$Q$4</f>
        <v>38400</v>
      </c>
      <c r="U5" s="12">
        <f t="shared" ref="U5:U13" si="1">T5/(1+$W$1)^S5</f>
        <v>31735.537190082639</v>
      </c>
      <c r="V5" s="13">
        <f>U5+V4</f>
        <v>-83355.371900826445</v>
      </c>
      <c r="W5">
        <f t="shared" ref="W5:W11" si="2">$Q$6</f>
        <v>18750</v>
      </c>
      <c r="X5">
        <f t="shared" ref="X5:X13" si="3">T5-W5</f>
        <v>19650</v>
      </c>
      <c r="Y5">
        <f t="shared" ref="Y5:Y13" si="4">X5*$O$8</f>
        <v>5895</v>
      </c>
      <c r="Z5">
        <f t="shared" ref="Z5:Z13" si="5">T5-Y5</f>
        <v>32505</v>
      </c>
      <c r="AA5">
        <f t="shared" ref="AA5:AA13" si="6">W5</f>
        <v>18750</v>
      </c>
      <c r="AB5">
        <f t="shared" ref="AB5:AB13" si="7">Z5-AA5</f>
        <v>13755</v>
      </c>
    </row>
    <row r="6" spans="2:28" x14ac:dyDescent="0.2">
      <c r="P6" t="s">
        <v>44</v>
      </c>
      <c r="Q6">
        <f>F17/8</f>
        <v>18750</v>
      </c>
      <c r="S6">
        <v>3</v>
      </c>
      <c r="T6">
        <f t="shared" si="0"/>
        <v>38400</v>
      </c>
      <c r="U6" s="12">
        <f t="shared" si="1"/>
        <v>28850.488354620578</v>
      </c>
      <c r="V6" s="13">
        <f t="shared" ref="V6:V13" si="8">U6+V5</f>
        <v>-54504.883546205863</v>
      </c>
      <c r="W6">
        <f t="shared" si="2"/>
        <v>18750</v>
      </c>
      <c r="X6">
        <f t="shared" si="3"/>
        <v>19650</v>
      </c>
      <c r="Y6">
        <f t="shared" si="4"/>
        <v>5895</v>
      </c>
      <c r="Z6">
        <f t="shared" si="5"/>
        <v>32505</v>
      </c>
      <c r="AA6">
        <f t="shared" si="6"/>
        <v>18750</v>
      </c>
      <c r="AB6">
        <f t="shared" si="7"/>
        <v>13755</v>
      </c>
    </row>
    <row r="7" spans="2:28" x14ac:dyDescent="0.2">
      <c r="D7" t="s">
        <v>25</v>
      </c>
      <c r="H7" s="3" t="s">
        <v>34</v>
      </c>
      <c r="I7" s="3" t="s">
        <v>32</v>
      </c>
      <c r="J7" s="3" t="s">
        <v>33</v>
      </c>
      <c r="K7" s="3" t="s">
        <v>30</v>
      </c>
      <c r="L7" s="3" t="s">
        <v>35</v>
      </c>
      <c r="M7" s="3" t="s">
        <v>36</v>
      </c>
      <c r="N7" s="3" t="s">
        <v>37</v>
      </c>
      <c r="P7" s="3" t="s">
        <v>45</v>
      </c>
      <c r="Q7">
        <f>Q4-Q6</f>
        <v>19650</v>
      </c>
      <c r="S7">
        <v>4</v>
      </c>
      <c r="T7">
        <f t="shared" si="0"/>
        <v>38400</v>
      </c>
      <c r="U7" s="12">
        <f t="shared" si="1"/>
        <v>26227.716686018706</v>
      </c>
      <c r="V7" s="13">
        <f t="shared" si="8"/>
        <v>-28277.166860187157</v>
      </c>
      <c r="W7">
        <f t="shared" si="2"/>
        <v>18750</v>
      </c>
      <c r="X7">
        <f t="shared" si="3"/>
        <v>19650</v>
      </c>
      <c r="Y7">
        <f t="shared" si="4"/>
        <v>5895</v>
      </c>
      <c r="Z7">
        <f t="shared" si="5"/>
        <v>32505</v>
      </c>
      <c r="AA7">
        <f t="shared" si="6"/>
        <v>18750</v>
      </c>
      <c r="AB7">
        <f t="shared" si="7"/>
        <v>13755</v>
      </c>
    </row>
    <row r="8" spans="2:28" x14ac:dyDescent="0.2">
      <c r="D8" t="s">
        <v>1</v>
      </c>
      <c r="H8" s="3">
        <v>0</v>
      </c>
      <c r="I8" s="3">
        <f>SUM($F$12:$F$15)</f>
        <v>26500</v>
      </c>
      <c r="J8" s="5">
        <f>H8/$F$18*$F$11</f>
        <v>0</v>
      </c>
      <c r="K8" s="3">
        <f>$F$16*M8</f>
        <v>0</v>
      </c>
      <c r="L8" s="5">
        <f>I8+J8+K8</f>
        <v>26500</v>
      </c>
      <c r="M8" s="3">
        <f>H8*$F$19</f>
        <v>0</v>
      </c>
      <c r="N8" s="6">
        <f>M8-L8</f>
        <v>-26500</v>
      </c>
      <c r="O8" s="2">
        <v>0.3</v>
      </c>
      <c r="P8" t="s">
        <v>47</v>
      </c>
      <c r="Q8">
        <f>O8*Q7</f>
        <v>5895</v>
      </c>
      <c r="R8" s="1" t="s">
        <v>60</v>
      </c>
      <c r="S8" s="4">
        <v>5</v>
      </c>
      <c r="T8" s="4">
        <f t="shared" si="0"/>
        <v>38400</v>
      </c>
      <c r="U8" s="14">
        <f t="shared" si="1"/>
        <v>23843.378805471551</v>
      </c>
      <c r="V8" s="15">
        <f t="shared" si="8"/>
        <v>-4433.7880547156055</v>
      </c>
      <c r="W8">
        <f t="shared" si="2"/>
        <v>18750</v>
      </c>
      <c r="X8">
        <f t="shared" si="3"/>
        <v>19650</v>
      </c>
      <c r="Y8">
        <f t="shared" si="4"/>
        <v>5895</v>
      </c>
      <c r="Z8">
        <f t="shared" si="5"/>
        <v>32505</v>
      </c>
      <c r="AA8">
        <f t="shared" si="6"/>
        <v>18750</v>
      </c>
      <c r="AB8">
        <f t="shared" si="7"/>
        <v>13755</v>
      </c>
    </row>
    <row r="9" spans="2:28" x14ac:dyDescent="0.2">
      <c r="D9" t="s">
        <v>2</v>
      </c>
      <c r="G9">
        <f>H9/F18</f>
        <v>25</v>
      </c>
      <c r="H9" s="3">
        <v>500</v>
      </c>
      <c r="I9" s="3">
        <f t="shared" ref="I9:I20" si="9">SUM($F$12:$F$15)</f>
        <v>26500</v>
      </c>
      <c r="J9" s="5">
        <f>H9/$F$18*$F$11</f>
        <v>625</v>
      </c>
      <c r="K9" s="3">
        <f t="shared" ref="K9:K20" si="10">$F$16*M9</f>
        <v>175</v>
      </c>
      <c r="L9" s="5">
        <f t="shared" ref="L9:L20" si="11">I9+J9+K9</f>
        <v>27300</v>
      </c>
      <c r="M9" s="3">
        <f t="shared" ref="M9:M20" si="12">H9*$F$19</f>
        <v>3500</v>
      </c>
      <c r="N9" s="6">
        <f t="shared" ref="N9:N20" si="13">M9-L9</f>
        <v>-23800</v>
      </c>
      <c r="P9" t="s">
        <v>48</v>
      </c>
      <c r="Q9">
        <f>Q4-Q8</f>
        <v>32505</v>
      </c>
      <c r="S9" s="4">
        <v>6</v>
      </c>
      <c r="T9" s="4">
        <f t="shared" si="0"/>
        <v>38400</v>
      </c>
      <c r="U9" s="14">
        <f t="shared" si="1"/>
        <v>21675.798914065042</v>
      </c>
      <c r="V9" s="15">
        <f t="shared" si="8"/>
        <v>17242.010859349437</v>
      </c>
      <c r="W9">
        <f t="shared" si="2"/>
        <v>18750</v>
      </c>
      <c r="X9">
        <f t="shared" si="3"/>
        <v>19650</v>
      </c>
      <c r="Y9">
        <f t="shared" si="4"/>
        <v>5895</v>
      </c>
      <c r="Z9">
        <f t="shared" si="5"/>
        <v>32505</v>
      </c>
      <c r="AA9">
        <f t="shared" si="6"/>
        <v>18750</v>
      </c>
      <c r="AB9">
        <f t="shared" si="7"/>
        <v>13755</v>
      </c>
    </row>
    <row r="10" spans="2:28" x14ac:dyDescent="0.2">
      <c r="C10" t="s">
        <v>31</v>
      </c>
      <c r="H10" s="3">
        <v>1000</v>
      </c>
      <c r="I10" s="3">
        <f t="shared" si="9"/>
        <v>26500</v>
      </c>
      <c r="J10" s="5">
        <f t="shared" ref="J10:J20" si="14">H10/$F$18*$F$11</f>
        <v>1250</v>
      </c>
      <c r="K10" s="3">
        <f t="shared" si="10"/>
        <v>350</v>
      </c>
      <c r="L10" s="5">
        <f t="shared" si="11"/>
        <v>28100</v>
      </c>
      <c r="M10" s="3">
        <f t="shared" si="12"/>
        <v>7000</v>
      </c>
      <c r="N10" s="6">
        <f t="shared" si="13"/>
        <v>-21100</v>
      </c>
      <c r="O10" t="s">
        <v>49</v>
      </c>
      <c r="P10" t="s">
        <v>42</v>
      </c>
      <c r="Q10" s="10">
        <f>Q9/$F$17</f>
        <v>0.2167</v>
      </c>
      <c r="S10">
        <v>7</v>
      </c>
      <c r="T10">
        <f t="shared" si="0"/>
        <v>38400</v>
      </c>
      <c r="U10" s="12">
        <f t="shared" si="1"/>
        <v>19705.271740059128</v>
      </c>
      <c r="V10" s="13">
        <f t="shared" si="8"/>
        <v>36947.282599408565</v>
      </c>
      <c r="W10">
        <f t="shared" si="2"/>
        <v>18750</v>
      </c>
      <c r="X10">
        <f t="shared" si="3"/>
        <v>19650</v>
      </c>
      <c r="Y10">
        <f t="shared" si="4"/>
        <v>5895</v>
      </c>
      <c r="Z10">
        <f t="shared" si="5"/>
        <v>32505</v>
      </c>
      <c r="AA10">
        <f t="shared" si="6"/>
        <v>18750</v>
      </c>
      <c r="AB10">
        <f t="shared" si="7"/>
        <v>13755</v>
      </c>
    </row>
    <row r="11" spans="2:28" x14ac:dyDescent="0.2">
      <c r="B11" t="s">
        <v>0</v>
      </c>
      <c r="C11" t="s">
        <v>29</v>
      </c>
      <c r="D11" t="s">
        <v>5</v>
      </c>
      <c r="E11" t="s">
        <v>19</v>
      </c>
      <c r="F11">
        <v>25</v>
      </c>
      <c r="H11" s="3">
        <v>1500</v>
      </c>
      <c r="I11" s="3">
        <f t="shared" si="9"/>
        <v>26500</v>
      </c>
      <c r="J11" s="5">
        <f t="shared" si="14"/>
        <v>1875</v>
      </c>
      <c r="K11" s="3">
        <f t="shared" si="10"/>
        <v>525</v>
      </c>
      <c r="L11" s="5">
        <f t="shared" si="11"/>
        <v>28900</v>
      </c>
      <c r="M11" s="3">
        <f t="shared" si="12"/>
        <v>10500</v>
      </c>
      <c r="N11" s="6">
        <f t="shared" si="13"/>
        <v>-18400</v>
      </c>
      <c r="P11" t="s">
        <v>50</v>
      </c>
      <c r="Q11">
        <f>Q9-Q6</f>
        <v>13755</v>
      </c>
      <c r="S11">
        <v>8</v>
      </c>
      <c r="T11">
        <f t="shared" si="0"/>
        <v>38400</v>
      </c>
      <c r="U11" s="12">
        <f t="shared" si="1"/>
        <v>17913.883400053754</v>
      </c>
      <c r="V11" s="13">
        <f t="shared" si="8"/>
        <v>54861.165999462319</v>
      </c>
      <c r="W11">
        <f t="shared" si="2"/>
        <v>18750</v>
      </c>
      <c r="X11">
        <f t="shared" si="3"/>
        <v>19650</v>
      </c>
      <c r="Y11">
        <f t="shared" si="4"/>
        <v>5895</v>
      </c>
      <c r="Z11">
        <f t="shared" si="5"/>
        <v>32505</v>
      </c>
      <c r="AA11">
        <f t="shared" si="6"/>
        <v>18750</v>
      </c>
      <c r="AB11">
        <f t="shared" si="7"/>
        <v>13755</v>
      </c>
    </row>
    <row r="12" spans="2:28" x14ac:dyDescent="0.2">
      <c r="B12" t="s">
        <v>0</v>
      </c>
      <c r="C12" t="s">
        <v>28</v>
      </c>
      <c r="D12" t="s">
        <v>12</v>
      </c>
      <c r="E12" t="s">
        <v>16</v>
      </c>
      <c r="F12">
        <v>10000</v>
      </c>
      <c r="H12" s="3">
        <v>2000</v>
      </c>
      <c r="I12" s="3">
        <f t="shared" si="9"/>
        <v>26500</v>
      </c>
      <c r="J12" s="5">
        <f t="shared" si="14"/>
        <v>2500</v>
      </c>
      <c r="K12" s="3">
        <f t="shared" si="10"/>
        <v>700</v>
      </c>
      <c r="L12" s="5">
        <f t="shared" si="11"/>
        <v>29700</v>
      </c>
      <c r="M12" s="3">
        <f t="shared" si="12"/>
        <v>14000</v>
      </c>
      <c r="N12" s="6">
        <f t="shared" si="13"/>
        <v>-15700</v>
      </c>
      <c r="P12" t="s">
        <v>55</v>
      </c>
      <c r="Q12" s="10">
        <f>Q11/$F$17</f>
        <v>9.1700000000000004E-2</v>
      </c>
      <c r="S12">
        <v>9</v>
      </c>
      <c r="T12">
        <f t="shared" si="0"/>
        <v>38400</v>
      </c>
      <c r="U12" s="12">
        <f t="shared" si="1"/>
        <v>16285.348545503412</v>
      </c>
      <c r="V12" s="13">
        <f t="shared" si="8"/>
        <v>71146.514544965728</v>
      </c>
      <c r="X12">
        <f t="shared" si="3"/>
        <v>38400</v>
      </c>
      <c r="Y12">
        <f t="shared" si="4"/>
        <v>11520</v>
      </c>
      <c r="Z12">
        <f t="shared" si="5"/>
        <v>26880</v>
      </c>
      <c r="AA12">
        <f t="shared" si="6"/>
        <v>0</v>
      </c>
      <c r="AB12">
        <f t="shared" si="7"/>
        <v>26880</v>
      </c>
    </row>
    <row r="13" spans="2:28" x14ac:dyDescent="0.2">
      <c r="B13" t="s">
        <v>7</v>
      </c>
      <c r="C13" t="s">
        <v>28</v>
      </c>
      <c r="D13" t="s">
        <v>4</v>
      </c>
      <c r="E13" t="s">
        <v>18</v>
      </c>
      <c r="F13">
        <v>10000</v>
      </c>
      <c r="H13" s="3">
        <v>2500</v>
      </c>
      <c r="I13" s="3">
        <f t="shared" si="9"/>
        <v>26500</v>
      </c>
      <c r="J13" s="5">
        <f t="shared" si="14"/>
        <v>3125</v>
      </c>
      <c r="K13" s="3">
        <f t="shared" si="10"/>
        <v>875</v>
      </c>
      <c r="L13" s="5">
        <f t="shared" si="11"/>
        <v>30500</v>
      </c>
      <c r="M13" s="3">
        <f t="shared" si="12"/>
        <v>17500</v>
      </c>
      <c r="N13" s="6">
        <f t="shared" si="13"/>
        <v>-13000</v>
      </c>
      <c r="S13">
        <v>10</v>
      </c>
      <c r="T13">
        <f t="shared" si="0"/>
        <v>38400</v>
      </c>
      <c r="U13" s="12">
        <f t="shared" si="1"/>
        <v>14804.862314094009</v>
      </c>
      <c r="V13" s="13">
        <f t="shared" si="8"/>
        <v>85951.376859059732</v>
      </c>
      <c r="X13">
        <f t="shared" si="3"/>
        <v>38400</v>
      </c>
      <c r="Y13">
        <f t="shared" si="4"/>
        <v>11520</v>
      </c>
      <c r="Z13">
        <f t="shared" si="5"/>
        <v>26880</v>
      </c>
      <c r="AA13">
        <f t="shared" si="6"/>
        <v>0</v>
      </c>
      <c r="AB13">
        <f t="shared" si="7"/>
        <v>26880</v>
      </c>
    </row>
    <row r="14" spans="2:28" x14ac:dyDescent="0.2">
      <c r="B14" t="s">
        <v>6</v>
      </c>
      <c r="C14" t="s">
        <v>28</v>
      </c>
      <c r="D14" t="s">
        <v>13</v>
      </c>
      <c r="F14">
        <v>5000</v>
      </c>
      <c r="H14" s="3">
        <v>3000</v>
      </c>
      <c r="I14" s="3">
        <f t="shared" si="9"/>
        <v>26500</v>
      </c>
      <c r="J14" s="5">
        <f t="shared" si="14"/>
        <v>3750</v>
      </c>
      <c r="K14" s="3">
        <f t="shared" si="10"/>
        <v>1050</v>
      </c>
      <c r="L14" s="5">
        <f t="shared" si="11"/>
        <v>31300</v>
      </c>
      <c r="M14" s="3">
        <f t="shared" si="12"/>
        <v>21000</v>
      </c>
      <c r="N14" s="6">
        <f t="shared" si="13"/>
        <v>-10300</v>
      </c>
      <c r="AB14">
        <f>Z14</f>
        <v>0</v>
      </c>
    </row>
    <row r="15" spans="2:28" x14ac:dyDescent="0.2">
      <c r="C15" t="s">
        <v>28</v>
      </c>
      <c r="D15" t="s">
        <v>14</v>
      </c>
      <c r="F15">
        <v>1500</v>
      </c>
      <c r="H15" s="3">
        <v>3500</v>
      </c>
      <c r="I15" s="3">
        <f t="shared" si="9"/>
        <v>26500</v>
      </c>
      <c r="J15" s="5">
        <f t="shared" si="14"/>
        <v>4375</v>
      </c>
      <c r="K15" s="3">
        <f t="shared" si="10"/>
        <v>1225</v>
      </c>
      <c r="L15" s="5">
        <f t="shared" si="11"/>
        <v>32100</v>
      </c>
      <c r="M15" s="3">
        <f t="shared" si="12"/>
        <v>24500</v>
      </c>
      <c r="N15" s="6">
        <f t="shared" si="13"/>
        <v>-7600</v>
      </c>
      <c r="AB15">
        <f>Z15-AA15</f>
        <v>0</v>
      </c>
    </row>
    <row r="16" spans="2:28" x14ac:dyDescent="0.2">
      <c r="C16" t="s">
        <v>30</v>
      </c>
      <c r="D16" t="s">
        <v>15</v>
      </c>
      <c r="F16" s="2">
        <v>0.05</v>
      </c>
      <c r="H16" s="3">
        <v>4000</v>
      </c>
      <c r="I16" s="3">
        <f t="shared" si="9"/>
        <v>26500</v>
      </c>
      <c r="J16" s="5">
        <f t="shared" si="14"/>
        <v>5000</v>
      </c>
      <c r="K16" s="3">
        <f t="shared" si="10"/>
        <v>1400</v>
      </c>
      <c r="L16" s="5">
        <f t="shared" si="11"/>
        <v>32900</v>
      </c>
      <c r="M16" s="3">
        <f t="shared" si="12"/>
        <v>28000</v>
      </c>
      <c r="N16" s="6">
        <f t="shared" si="13"/>
        <v>-4900</v>
      </c>
      <c r="AB16">
        <f t="shared" ref="AB16:AB24" si="15">Z16-AA16</f>
        <v>0</v>
      </c>
    </row>
    <row r="17" spans="3:28" x14ac:dyDescent="0.2">
      <c r="C17" t="s">
        <v>27</v>
      </c>
      <c r="D17" t="s">
        <v>3</v>
      </c>
      <c r="E17" t="s">
        <v>17</v>
      </c>
      <c r="F17">
        <v>150000</v>
      </c>
      <c r="G17">
        <f>H17/30</f>
        <v>150</v>
      </c>
      <c r="H17" s="3">
        <v>4500</v>
      </c>
      <c r="I17" s="3">
        <f t="shared" si="9"/>
        <v>26500</v>
      </c>
      <c r="J17" s="5">
        <f t="shared" si="14"/>
        <v>5625</v>
      </c>
      <c r="K17" s="3">
        <f t="shared" si="10"/>
        <v>1575</v>
      </c>
      <c r="L17" s="5">
        <f t="shared" si="11"/>
        <v>33700</v>
      </c>
      <c r="M17" s="3">
        <f t="shared" si="12"/>
        <v>31500</v>
      </c>
      <c r="N17" s="6">
        <f t="shared" si="13"/>
        <v>-2200</v>
      </c>
      <c r="AB17">
        <f t="shared" si="15"/>
        <v>0</v>
      </c>
    </row>
    <row r="18" spans="3:28" x14ac:dyDescent="0.2">
      <c r="D18" t="s">
        <v>20</v>
      </c>
      <c r="E18" t="s">
        <v>21</v>
      </c>
      <c r="F18">
        <v>20</v>
      </c>
      <c r="H18" s="3">
        <v>5000</v>
      </c>
      <c r="I18" s="3">
        <f t="shared" si="9"/>
        <v>26500</v>
      </c>
      <c r="J18" s="5">
        <f t="shared" si="14"/>
        <v>6250</v>
      </c>
      <c r="K18" s="3">
        <f t="shared" si="10"/>
        <v>1750</v>
      </c>
      <c r="L18" s="5">
        <f t="shared" si="11"/>
        <v>34500</v>
      </c>
      <c r="M18" s="3">
        <f t="shared" si="12"/>
        <v>35000</v>
      </c>
      <c r="N18" s="6">
        <f t="shared" si="13"/>
        <v>500</v>
      </c>
      <c r="AB18">
        <f t="shared" si="15"/>
        <v>0</v>
      </c>
    </row>
    <row r="19" spans="3:28" x14ac:dyDescent="0.2">
      <c r="D19" t="s">
        <v>22</v>
      </c>
      <c r="F19">
        <v>7</v>
      </c>
      <c r="H19" s="7">
        <v>5500</v>
      </c>
      <c r="I19" s="7">
        <f t="shared" si="9"/>
        <v>26500</v>
      </c>
      <c r="J19" s="8">
        <f t="shared" si="14"/>
        <v>6875</v>
      </c>
      <c r="K19" s="7">
        <f t="shared" si="10"/>
        <v>1925</v>
      </c>
      <c r="L19" s="8">
        <f t="shared" si="11"/>
        <v>35300</v>
      </c>
      <c r="M19" s="7">
        <f t="shared" si="12"/>
        <v>38500</v>
      </c>
      <c r="N19" s="9">
        <f t="shared" si="13"/>
        <v>3200</v>
      </c>
      <c r="AB19">
        <f t="shared" si="15"/>
        <v>0</v>
      </c>
    </row>
    <row r="20" spans="3:28" x14ac:dyDescent="0.2">
      <c r="D20" t="s">
        <v>23</v>
      </c>
      <c r="H20" s="3">
        <v>6000</v>
      </c>
      <c r="I20" s="3">
        <f t="shared" si="9"/>
        <v>26500</v>
      </c>
      <c r="J20" s="5">
        <f t="shared" si="14"/>
        <v>7500</v>
      </c>
      <c r="K20" s="3">
        <f t="shared" si="10"/>
        <v>2100</v>
      </c>
      <c r="L20" s="5">
        <f t="shared" si="11"/>
        <v>36100</v>
      </c>
      <c r="M20" s="3">
        <f t="shared" si="12"/>
        <v>42000</v>
      </c>
      <c r="N20" s="6">
        <f t="shared" si="13"/>
        <v>5900</v>
      </c>
      <c r="AB20">
        <f t="shared" si="15"/>
        <v>0</v>
      </c>
    </row>
    <row r="21" spans="3:28" x14ac:dyDescent="0.2">
      <c r="D21" t="s">
        <v>26</v>
      </c>
      <c r="J21" s="5"/>
      <c r="L21" s="5"/>
      <c r="N21" s="6"/>
      <c r="AB21">
        <f t="shared" si="15"/>
        <v>0</v>
      </c>
    </row>
    <row r="22" spans="3:28" x14ac:dyDescent="0.2">
      <c r="AB22">
        <f t="shared" si="15"/>
        <v>0</v>
      </c>
    </row>
    <row r="23" spans="3:28" x14ac:dyDescent="0.2">
      <c r="AB23">
        <f t="shared" si="15"/>
        <v>0</v>
      </c>
    </row>
    <row r="24" spans="3:28" x14ac:dyDescent="0.2">
      <c r="AB24">
        <f t="shared" si="15"/>
        <v>0</v>
      </c>
    </row>
    <row r="25" spans="3:28" x14ac:dyDescent="0.2">
      <c r="AB25">
        <v>26880</v>
      </c>
    </row>
    <row r="26" spans="3:28" x14ac:dyDescent="0.2">
      <c r="AB26">
        <v>26880</v>
      </c>
    </row>
    <row r="27" spans="3:28" x14ac:dyDescent="0.2">
      <c r="AB27">
        <v>26880</v>
      </c>
    </row>
    <row r="28" spans="3:28" x14ac:dyDescent="0.2">
      <c r="AB28">
        <v>26880</v>
      </c>
    </row>
    <row r="29" spans="3:28" x14ac:dyDescent="0.2">
      <c r="AB29">
        <v>26880</v>
      </c>
    </row>
    <row r="30" spans="3:28" x14ac:dyDescent="0.2">
      <c r="AB30">
        <v>26880</v>
      </c>
    </row>
    <row r="31" spans="3:28" x14ac:dyDescent="0.2">
      <c r="AB31">
        <v>26880</v>
      </c>
    </row>
    <row r="32" spans="3:28" x14ac:dyDescent="0.2">
      <c r="AB32">
        <v>26880</v>
      </c>
    </row>
    <row r="33" spans="28:28" x14ac:dyDescent="0.2">
      <c r="AB33">
        <v>26880</v>
      </c>
    </row>
    <row r="34" spans="28:28" x14ac:dyDescent="0.2">
      <c r="AB34">
        <v>26880</v>
      </c>
    </row>
    <row r="35" spans="28:28" x14ac:dyDescent="0.2">
      <c r="AB35">
        <v>26880</v>
      </c>
    </row>
    <row r="36" spans="28:28" x14ac:dyDescent="0.2">
      <c r="AB36">
        <v>26880</v>
      </c>
    </row>
    <row r="37" spans="28:28" x14ac:dyDescent="0.2">
      <c r="AB37">
        <v>26880</v>
      </c>
    </row>
    <row r="38" spans="28:28" x14ac:dyDescent="0.2">
      <c r="AB38">
        <v>26880</v>
      </c>
    </row>
    <row r="39" spans="28:28" x14ac:dyDescent="0.2">
      <c r="AB39">
        <v>26880</v>
      </c>
    </row>
    <row r="40" spans="28:28" x14ac:dyDescent="0.2">
      <c r="AB40">
        <v>26880</v>
      </c>
    </row>
    <row r="41" spans="28:28" x14ac:dyDescent="0.2">
      <c r="AB41">
        <v>26880</v>
      </c>
    </row>
    <row r="42" spans="28:28" x14ac:dyDescent="0.2">
      <c r="AB42">
        <v>26880</v>
      </c>
    </row>
    <row r="43" spans="28:28" x14ac:dyDescent="0.2">
      <c r="AB43">
        <v>26880</v>
      </c>
    </row>
    <row r="44" spans="28:28" x14ac:dyDescent="0.2">
      <c r="AB44">
        <v>26880</v>
      </c>
    </row>
    <row r="45" spans="28:28" x14ac:dyDescent="0.2">
      <c r="AB45">
        <v>26880</v>
      </c>
    </row>
    <row r="46" spans="28:28" x14ac:dyDescent="0.2">
      <c r="AB46">
        <v>26880</v>
      </c>
    </row>
    <row r="47" spans="28:28" x14ac:dyDescent="0.2">
      <c r="AB47">
        <v>26880</v>
      </c>
    </row>
    <row r="48" spans="28:28" x14ac:dyDescent="0.2">
      <c r="AB48">
        <v>26880</v>
      </c>
    </row>
    <row r="49" spans="28:28" x14ac:dyDescent="0.2">
      <c r="AB49">
        <v>26880</v>
      </c>
    </row>
    <row r="50" spans="28:28" x14ac:dyDescent="0.2">
      <c r="AB50">
        <v>26880</v>
      </c>
    </row>
    <row r="51" spans="28:28" x14ac:dyDescent="0.2">
      <c r="AB51">
        <v>26880</v>
      </c>
    </row>
    <row r="52" spans="28:28" x14ac:dyDescent="0.2">
      <c r="AB52">
        <v>26880</v>
      </c>
    </row>
    <row r="53" spans="28:28" x14ac:dyDescent="0.2">
      <c r="AB53">
        <v>26880</v>
      </c>
    </row>
    <row r="54" spans="28:28" x14ac:dyDescent="0.2">
      <c r="AB54">
        <v>26880</v>
      </c>
    </row>
    <row r="55" spans="28:28" x14ac:dyDescent="0.2">
      <c r="AB55">
        <v>26880</v>
      </c>
    </row>
    <row r="56" spans="28:28" x14ac:dyDescent="0.2">
      <c r="AB56">
        <v>26880</v>
      </c>
    </row>
    <row r="57" spans="28:28" x14ac:dyDescent="0.2">
      <c r="AB57">
        <v>26880</v>
      </c>
    </row>
    <row r="58" spans="28:28" x14ac:dyDescent="0.2">
      <c r="AB58">
        <v>26880</v>
      </c>
    </row>
    <row r="59" spans="28:28" x14ac:dyDescent="0.2">
      <c r="AB59">
        <v>26880</v>
      </c>
    </row>
    <row r="60" spans="28:28" x14ac:dyDescent="0.2">
      <c r="AB60">
        <v>26880</v>
      </c>
    </row>
    <row r="61" spans="28:28" x14ac:dyDescent="0.2">
      <c r="AB61">
        <v>26880</v>
      </c>
    </row>
    <row r="62" spans="28:28" x14ac:dyDescent="0.2">
      <c r="AB62">
        <v>26880</v>
      </c>
    </row>
    <row r="63" spans="28:28" x14ac:dyDescent="0.2">
      <c r="AB63">
        <v>26880</v>
      </c>
    </row>
    <row r="64" spans="28:28" x14ac:dyDescent="0.2">
      <c r="AB64">
        <v>26880</v>
      </c>
    </row>
    <row r="65" spans="28:28" x14ac:dyDescent="0.2">
      <c r="AB65">
        <v>26880</v>
      </c>
    </row>
    <row r="66" spans="28:28" x14ac:dyDescent="0.2">
      <c r="AB66">
        <v>26880</v>
      </c>
    </row>
    <row r="67" spans="28:28" x14ac:dyDescent="0.2">
      <c r="AB67">
        <v>26880</v>
      </c>
    </row>
    <row r="68" spans="28:28" x14ac:dyDescent="0.2">
      <c r="AB68">
        <v>26880</v>
      </c>
    </row>
    <row r="69" spans="28:28" x14ac:dyDescent="0.2">
      <c r="AB69">
        <v>26880</v>
      </c>
    </row>
    <row r="70" spans="28:28" x14ac:dyDescent="0.2">
      <c r="AB70">
        <v>26880</v>
      </c>
    </row>
    <row r="71" spans="28:28" x14ac:dyDescent="0.2">
      <c r="AB71">
        <v>26880</v>
      </c>
    </row>
    <row r="72" spans="28:28" x14ac:dyDescent="0.2">
      <c r="AB72">
        <v>26880</v>
      </c>
    </row>
    <row r="73" spans="28:28" x14ac:dyDescent="0.2">
      <c r="AB73">
        <v>26880</v>
      </c>
    </row>
    <row r="74" spans="28:28" x14ac:dyDescent="0.2">
      <c r="AB74">
        <v>26880</v>
      </c>
    </row>
    <row r="75" spans="28:28" x14ac:dyDescent="0.2">
      <c r="AB75">
        <v>26880</v>
      </c>
    </row>
    <row r="76" spans="28:28" x14ac:dyDescent="0.2">
      <c r="AB76">
        <v>26880</v>
      </c>
    </row>
    <row r="77" spans="28:28" x14ac:dyDescent="0.2">
      <c r="AB77">
        <v>26880</v>
      </c>
    </row>
    <row r="78" spans="28:28" x14ac:dyDescent="0.2">
      <c r="AB78">
        <v>26880</v>
      </c>
    </row>
    <row r="79" spans="28:28" x14ac:dyDescent="0.2">
      <c r="AB79">
        <v>26880</v>
      </c>
    </row>
    <row r="80" spans="28:28" x14ac:dyDescent="0.2">
      <c r="AB80">
        <v>26880</v>
      </c>
    </row>
    <row r="81" spans="28:28" x14ac:dyDescent="0.2">
      <c r="AB81">
        <v>26880</v>
      </c>
    </row>
    <row r="82" spans="28:28" x14ac:dyDescent="0.2">
      <c r="AB82">
        <v>26880</v>
      </c>
    </row>
    <row r="83" spans="28:28" x14ac:dyDescent="0.2">
      <c r="AB83">
        <v>26880</v>
      </c>
    </row>
    <row r="84" spans="28:28" x14ac:dyDescent="0.2">
      <c r="AB84">
        <v>26880</v>
      </c>
    </row>
    <row r="85" spans="28:28" x14ac:dyDescent="0.2">
      <c r="AB85">
        <v>26880</v>
      </c>
    </row>
    <row r="86" spans="28:28" x14ac:dyDescent="0.2">
      <c r="AB86">
        <v>26880</v>
      </c>
    </row>
    <row r="87" spans="28:28" x14ac:dyDescent="0.2">
      <c r="AB87">
        <v>26880</v>
      </c>
    </row>
    <row r="88" spans="28:28" x14ac:dyDescent="0.2">
      <c r="AB88">
        <v>26880</v>
      </c>
    </row>
    <row r="89" spans="28:28" x14ac:dyDescent="0.2">
      <c r="AB89">
        <v>26880</v>
      </c>
    </row>
    <row r="90" spans="28:28" x14ac:dyDescent="0.2">
      <c r="AB90">
        <v>26880</v>
      </c>
    </row>
    <row r="91" spans="28:28" x14ac:dyDescent="0.2">
      <c r="AB91">
        <v>26880</v>
      </c>
    </row>
    <row r="92" spans="28:28" x14ac:dyDescent="0.2">
      <c r="AB92">
        <v>26880</v>
      </c>
    </row>
    <row r="93" spans="28:28" x14ac:dyDescent="0.2">
      <c r="AB93">
        <v>26880</v>
      </c>
    </row>
    <row r="94" spans="28:28" x14ac:dyDescent="0.2">
      <c r="AB94">
        <v>26880</v>
      </c>
    </row>
    <row r="95" spans="28:28" x14ac:dyDescent="0.2">
      <c r="AB95">
        <v>26880</v>
      </c>
    </row>
    <row r="96" spans="28:28" x14ac:dyDescent="0.2">
      <c r="AB96">
        <v>26880</v>
      </c>
    </row>
    <row r="97" spans="28:28" x14ac:dyDescent="0.2">
      <c r="AB97">
        <v>26880</v>
      </c>
    </row>
    <row r="98" spans="28:28" x14ac:dyDescent="0.2">
      <c r="AB98">
        <v>26880</v>
      </c>
    </row>
    <row r="99" spans="28:28" x14ac:dyDescent="0.2">
      <c r="AB99">
        <v>26880</v>
      </c>
    </row>
    <row r="100" spans="28:28" x14ac:dyDescent="0.2">
      <c r="AB100">
        <v>26880</v>
      </c>
    </row>
    <row r="101" spans="28:28" x14ac:dyDescent="0.2">
      <c r="AB101">
        <v>26880</v>
      </c>
    </row>
    <row r="102" spans="28:28" x14ac:dyDescent="0.2">
      <c r="AB102">
        <v>26880</v>
      </c>
    </row>
    <row r="103" spans="28:28" x14ac:dyDescent="0.2">
      <c r="AB103">
        <v>26880</v>
      </c>
    </row>
    <row r="104" spans="28:28" x14ac:dyDescent="0.2">
      <c r="AB104">
        <v>26880</v>
      </c>
    </row>
    <row r="105" spans="28:28" x14ac:dyDescent="0.2">
      <c r="AB105">
        <v>26880</v>
      </c>
    </row>
    <row r="106" spans="28:28" x14ac:dyDescent="0.2">
      <c r="AB106">
        <v>26880</v>
      </c>
    </row>
    <row r="107" spans="28:28" x14ac:dyDescent="0.2">
      <c r="AB107">
        <v>26880</v>
      </c>
    </row>
    <row r="108" spans="28:28" x14ac:dyDescent="0.2">
      <c r="AB108">
        <v>26880</v>
      </c>
    </row>
    <row r="109" spans="28:28" x14ac:dyDescent="0.2">
      <c r="AB109">
        <v>26880</v>
      </c>
    </row>
    <row r="110" spans="28:28" x14ac:dyDescent="0.2">
      <c r="AB110">
        <v>26880</v>
      </c>
    </row>
    <row r="111" spans="28:28" x14ac:dyDescent="0.2">
      <c r="AB111">
        <v>26880</v>
      </c>
    </row>
    <row r="112" spans="28:28" x14ac:dyDescent="0.2">
      <c r="AB112">
        <v>26880</v>
      </c>
    </row>
    <row r="113" spans="28:28" x14ac:dyDescent="0.2">
      <c r="AB113">
        <v>26880</v>
      </c>
    </row>
    <row r="114" spans="28:28" x14ac:dyDescent="0.2">
      <c r="AB114">
        <v>26880</v>
      </c>
    </row>
    <row r="115" spans="28:28" x14ac:dyDescent="0.2">
      <c r="AB115">
        <v>26880</v>
      </c>
    </row>
    <row r="116" spans="28:28" x14ac:dyDescent="0.2">
      <c r="AB116">
        <v>26880</v>
      </c>
    </row>
    <row r="117" spans="28:28" x14ac:dyDescent="0.2">
      <c r="AB117">
        <v>26880</v>
      </c>
    </row>
    <row r="118" spans="28:28" x14ac:dyDescent="0.2">
      <c r="AB118">
        <v>26880</v>
      </c>
    </row>
    <row r="119" spans="28:28" x14ac:dyDescent="0.2">
      <c r="AB119">
        <v>26880</v>
      </c>
    </row>
    <row r="120" spans="28:28" x14ac:dyDescent="0.2">
      <c r="AB120">
        <v>26880</v>
      </c>
    </row>
    <row r="121" spans="28:28" x14ac:dyDescent="0.2">
      <c r="AB121">
        <v>26880</v>
      </c>
    </row>
    <row r="122" spans="28:28" x14ac:dyDescent="0.2">
      <c r="AB122">
        <v>26880</v>
      </c>
    </row>
    <row r="123" spans="28:28" x14ac:dyDescent="0.2">
      <c r="AB123">
        <v>26880</v>
      </c>
    </row>
    <row r="124" spans="28:28" x14ac:dyDescent="0.2">
      <c r="AB124">
        <v>26880</v>
      </c>
    </row>
    <row r="125" spans="28:28" x14ac:dyDescent="0.2">
      <c r="AB125">
        <v>26880</v>
      </c>
    </row>
    <row r="126" spans="28:28" x14ac:dyDescent="0.2">
      <c r="AB126">
        <v>26880</v>
      </c>
    </row>
    <row r="127" spans="28:28" x14ac:dyDescent="0.2">
      <c r="AB127">
        <v>26880</v>
      </c>
    </row>
    <row r="128" spans="28:28" x14ac:dyDescent="0.2">
      <c r="AB128">
        <v>26880</v>
      </c>
    </row>
    <row r="129" spans="28:28" x14ac:dyDescent="0.2">
      <c r="AB129">
        <v>26880</v>
      </c>
    </row>
    <row r="130" spans="28:28" x14ac:dyDescent="0.2">
      <c r="AB130">
        <v>26880</v>
      </c>
    </row>
    <row r="131" spans="28:28" x14ac:dyDescent="0.2">
      <c r="AB131">
        <v>26880</v>
      </c>
    </row>
    <row r="132" spans="28:28" x14ac:dyDescent="0.2">
      <c r="AB132">
        <v>26880</v>
      </c>
    </row>
    <row r="133" spans="28:28" x14ac:dyDescent="0.2">
      <c r="AB133">
        <v>26880</v>
      </c>
    </row>
    <row r="134" spans="28:28" x14ac:dyDescent="0.2">
      <c r="AB134">
        <v>26880</v>
      </c>
    </row>
    <row r="135" spans="28:28" x14ac:dyDescent="0.2">
      <c r="AB135">
        <v>26880</v>
      </c>
    </row>
    <row r="136" spans="28:28" x14ac:dyDescent="0.2">
      <c r="AB136">
        <v>26880</v>
      </c>
    </row>
    <row r="137" spans="28:28" x14ac:dyDescent="0.2">
      <c r="AB137">
        <v>26880</v>
      </c>
    </row>
  </sheetData>
  <sortState xmlns:xlrd2="http://schemas.microsoft.com/office/spreadsheetml/2017/richdata2" ref="C10:F17">
    <sortCondition ref="C10:C17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AULA 2 pamonha's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Microsoft Office User</cp:lastModifiedBy>
  <dcterms:created xsi:type="dcterms:W3CDTF">2019-06-06T00:38:15Z</dcterms:created>
  <dcterms:modified xsi:type="dcterms:W3CDTF">2020-05-18T23:51:54Z</dcterms:modified>
</cp:coreProperties>
</file>