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/>
  </bookViews>
  <sheets>
    <sheet name="Slide 34" sheetId="7" r:id="rId1"/>
    <sheet name="questão 1" sheetId="2" r:id="rId2"/>
    <sheet name="questão 2" sheetId="3" r:id="rId3"/>
    <sheet name="questão 3" sheetId="4" r:id="rId4"/>
    <sheet name="questão 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C6" i="7"/>
  <c r="C7" i="7" s="1"/>
  <c r="B9" i="7" s="1"/>
  <c r="B10" i="7" s="1"/>
  <c r="B6" i="7"/>
  <c r="B4" i="5"/>
  <c r="B15" i="5"/>
  <c r="B12" i="5"/>
  <c r="B14" i="5" s="1"/>
  <c r="B16" i="5" s="1"/>
  <c r="B10" i="5"/>
  <c r="B5" i="5"/>
  <c r="B18" i="5" s="1"/>
  <c r="B4" i="3"/>
  <c r="B14" i="3"/>
  <c r="B11" i="3"/>
  <c r="B13" i="3" s="1"/>
  <c r="B15" i="3" s="1"/>
  <c r="B9" i="3"/>
  <c r="F8" i="2"/>
  <c r="F9" i="2"/>
  <c r="B11" i="4"/>
  <c r="B12" i="4" s="1"/>
  <c r="B29" i="4" s="1"/>
  <c r="B22" i="4"/>
  <c r="B19" i="4"/>
  <c r="B21" i="4" s="1"/>
  <c r="B17" i="4"/>
  <c r="B4" i="4"/>
  <c r="B6" i="4" s="1"/>
  <c r="B26" i="4" s="1"/>
  <c r="E9" i="2"/>
  <c r="D8" i="2"/>
  <c r="E8" i="2" s="1"/>
  <c r="G9" i="2" s="1"/>
  <c r="D7" i="2"/>
  <c r="E7" i="2" s="1"/>
  <c r="G8" i="2" s="1"/>
  <c r="D6" i="2"/>
  <c r="E6" i="2" s="1"/>
  <c r="G7" i="2" s="1"/>
  <c r="E5" i="2"/>
  <c r="B17" i="3" l="1"/>
  <c r="B23" i="4"/>
  <c r="B27" i="4" s="1"/>
  <c r="B28" i="4" s="1"/>
  <c r="B30" i="4" s="1"/>
  <c r="G6" i="2"/>
  <c r="F6" i="2"/>
  <c r="G10" i="2"/>
</calcChain>
</file>

<file path=xl/sharedStrings.xml><?xml version="1.0" encoding="utf-8"?>
<sst xmlns="http://schemas.openxmlformats.org/spreadsheetml/2006/main" count="80" uniqueCount="52">
  <si>
    <t>contratos</t>
  </si>
  <si>
    <t xml:space="preserve">Qual o recebimento do ativo? </t>
  </si>
  <si>
    <t xml:space="preserve">Qual o resultado do hedge? </t>
  </si>
  <si>
    <t>Inicio</t>
  </si>
  <si>
    <t>DI-Over</t>
  </si>
  <si>
    <t>No dia</t>
  </si>
  <si>
    <t>PU</t>
  </si>
  <si>
    <t>Ajustado</t>
  </si>
  <si>
    <t>Variação</t>
  </si>
  <si>
    <t>R$</t>
  </si>
  <si>
    <t>Data</t>
  </si>
  <si>
    <t>(a)</t>
  </si>
  <si>
    <t>(b)</t>
  </si>
  <si>
    <t>(c)=(a)*(b)</t>
  </si>
  <si>
    <t xml:space="preserve">(a) - (c) </t>
  </si>
  <si>
    <t>x 300</t>
  </si>
  <si>
    <t>Principal</t>
  </si>
  <si>
    <t>Saldo</t>
  </si>
  <si>
    <t>Juros</t>
  </si>
  <si>
    <t>Valor Inicial</t>
  </si>
  <si>
    <t xml:space="preserve">Quantidade contratos </t>
  </si>
  <si>
    <t>Arredondado</t>
  </si>
  <si>
    <t>Valor "hedgiado"</t>
  </si>
  <si>
    <t>No vencimento:</t>
  </si>
  <si>
    <t>Com 3% de juros</t>
  </si>
  <si>
    <t>Com juros do hedge</t>
  </si>
  <si>
    <t>Qual o resultado da operação?</t>
  </si>
  <si>
    <t>ATIVO</t>
  </si>
  <si>
    <t>PASSIVO</t>
  </si>
  <si>
    <t>Taxa de Juros (CDI efeitivo)</t>
  </si>
  <si>
    <t>Saldo final</t>
  </si>
  <si>
    <t>Hedge</t>
  </si>
  <si>
    <t>HEDGE</t>
  </si>
  <si>
    <t>Ativo</t>
  </si>
  <si>
    <t>Passivo</t>
  </si>
  <si>
    <t>Com 5% de juros</t>
  </si>
  <si>
    <t xml:space="preserve">Resultado do hedge </t>
  </si>
  <si>
    <t>Resultado</t>
  </si>
  <si>
    <t>Juros CDI efetivo</t>
  </si>
  <si>
    <t>Taxa de Juros contratada</t>
  </si>
  <si>
    <t>Subtotal</t>
  </si>
  <si>
    <t>Taxa de Juros pré</t>
  </si>
  <si>
    <t>Total</t>
  </si>
  <si>
    <t>Com 2,6% de juros</t>
  </si>
  <si>
    <t>Contratos</t>
  </si>
  <si>
    <t>Momento</t>
  </si>
  <si>
    <t>Tx Juros ao ano</t>
  </si>
  <si>
    <t>Tx Juros no período</t>
  </si>
  <si>
    <t>Dias uteis</t>
  </si>
  <si>
    <t>Final</t>
  </si>
  <si>
    <t>Variação por contrato:</t>
  </si>
  <si>
    <t>Variação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</si>
</sst>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0" formatCode="_-* #,##0_-;\-* #,##0_-;_-* &quot;-&quot;??_-;_-@_-"/>
    <numFmt numFmtId="171" formatCode="_-* #,##0.000_-;\-* #,##0.000_-;_-* &quot;-&quot;??_-;_-@_-"/>
    <numFmt numFmtId="172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center" indent="2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170" fontId="0" fillId="8" borderId="0" xfId="1" applyNumberFormat="1" applyFont="1" applyFill="1"/>
    <xf numFmtId="0" fontId="0" fillId="8" borderId="0" xfId="0" applyFill="1"/>
    <xf numFmtId="43" fontId="0" fillId="8" borderId="0" xfId="1" applyFont="1" applyFill="1"/>
    <xf numFmtId="10" fontId="0" fillId="8" borderId="0" xfId="0" applyNumberFormat="1" applyFill="1"/>
    <xf numFmtId="170" fontId="0" fillId="5" borderId="0" xfId="1" applyNumberFormat="1" applyFont="1" applyFill="1"/>
    <xf numFmtId="0" fontId="0" fillId="5" borderId="0" xfId="0" applyFill="1"/>
    <xf numFmtId="43" fontId="0" fillId="5" borderId="0" xfId="1" applyFont="1" applyFill="1"/>
    <xf numFmtId="171" fontId="0" fillId="5" borderId="0" xfId="1" applyNumberFormat="1" applyFont="1" applyFill="1"/>
    <xf numFmtId="16" fontId="0" fillId="5" borderId="0" xfId="0" applyNumberFormat="1" applyFill="1" applyAlignment="1">
      <alignment horizontal="center"/>
    </xf>
    <xf numFmtId="10" fontId="0" fillId="5" borderId="0" xfId="0" applyNumberFormat="1" applyFill="1"/>
    <xf numFmtId="43" fontId="0" fillId="5" borderId="1" xfId="1" applyFont="1" applyFill="1" applyBorder="1"/>
    <xf numFmtId="0" fontId="3" fillId="0" borderId="0" xfId="0" applyFont="1"/>
    <xf numFmtId="43" fontId="3" fillId="2" borderId="0" xfId="1" applyFont="1" applyFill="1"/>
    <xf numFmtId="0" fontId="3" fillId="2" borderId="0" xfId="0" applyFont="1" applyFill="1"/>
    <xf numFmtId="0" fontId="0" fillId="9" borderId="0" xfId="0" applyFill="1"/>
    <xf numFmtId="43" fontId="0" fillId="9" borderId="0" xfId="1" applyFont="1" applyFill="1"/>
    <xf numFmtId="0" fontId="0" fillId="6" borderId="0" xfId="0" applyFill="1"/>
    <xf numFmtId="43" fontId="0" fillId="6" borderId="0" xfId="1" applyFont="1" applyFill="1"/>
    <xf numFmtId="170" fontId="0" fillId="6" borderId="0" xfId="1" applyNumberFormat="1" applyFont="1" applyFill="1"/>
    <xf numFmtId="43" fontId="0" fillId="0" borderId="0" xfId="0" applyNumberFormat="1"/>
    <xf numFmtId="10" fontId="0" fillId="6" borderId="0" xfId="0" applyNumberFormat="1" applyFill="1"/>
    <xf numFmtId="43" fontId="0" fillId="2" borderId="0" xfId="0" applyNumberFormat="1" applyFill="1"/>
    <xf numFmtId="0" fontId="3" fillId="0" borderId="0" xfId="0" applyFont="1" applyFill="1"/>
    <xf numFmtId="0" fontId="0" fillId="10" borderId="0" xfId="0" applyFill="1"/>
    <xf numFmtId="170" fontId="0" fillId="10" borderId="0" xfId="1" applyNumberFormat="1" applyFont="1" applyFill="1"/>
    <xf numFmtId="0" fontId="0" fillId="4" borderId="0" xfId="0" applyFill="1"/>
    <xf numFmtId="43" fontId="0" fillId="4" borderId="0" xfId="0" applyNumberFormat="1" applyFill="1"/>
    <xf numFmtId="43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43" fontId="0" fillId="5" borderId="0" xfId="1" applyNumberFormat="1" applyFont="1" applyFill="1"/>
    <xf numFmtId="170" fontId="0" fillId="10" borderId="0" xfId="0" applyNumberFormat="1" applyFill="1"/>
    <xf numFmtId="9" fontId="0" fillId="6" borderId="0" xfId="2" applyFont="1" applyFill="1"/>
    <xf numFmtId="0" fontId="3" fillId="3" borderId="0" xfId="0" applyFont="1" applyFill="1"/>
    <xf numFmtId="43" fontId="3" fillId="3" borderId="0" xfId="0" applyNumberFormat="1" applyFont="1" applyFill="1"/>
    <xf numFmtId="0" fontId="3" fillId="11" borderId="0" xfId="0" applyFont="1" applyFill="1"/>
    <xf numFmtId="43" fontId="3" fillId="11" borderId="0" xfId="0" applyNumberFormat="1" applyFont="1" applyFill="1"/>
    <xf numFmtId="43" fontId="0" fillId="9" borderId="0" xfId="0" applyNumberFormat="1" applyFill="1"/>
    <xf numFmtId="43" fontId="0" fillId="9" borderId="1" xfId="0" applyNumberFormat="1" applyFill="1" applyBorder="1"/>
    <xf numFmtId="43" fontId="0" fillId="6" borderId="1" xfId="1" applyFont="1" applyFill="1" applyBorder="1"/>
    <xf numFmtId="0" fontId="4" fillId="12" borderId="0" xfId="0" applyFont="1" applyFill="1" applyAlignment="1">
      <alignment horizontal="center"/>
    </xf>
    <xf numFmtId="10" fontId="0" fillId="9" borderId="0" xfId="0" applyNumberFormat="1" applyFill="1"/>
    <xf numFmtId="172" fontId="0" fillId="9" borderId="0" xfId="0" applyNumberFormat="1" applyFill="1"/>
    <xf numFmtId="43" fontId="3" fillId="9" borderId="0" xfId="1" applyFont="1" applyFill="1"/>
    <xf numFmtId="43" fontId="2" fillId="6" borderId="0" xfId="0" applyNumberFormat="1" applyFont="1" applyFill="1"/>
    <xf numFmtId="43" fontId="5" fillId="2" borderId="0" xfId="0" applyNumberFormat="1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22" sqref="E22"/>
    </sheetView>
  </sheetViews>
  <sheetFormatPr defaultRowHeight="14.4" x14ac:dyDescent="0.3"/>
  <cols>
    <col min="1" max="1" width="19.77734375" bestFit="1" customWidth="1"/>
    <col min="2" max="2" width="10.44140625" bestFit="1" customWidth="1"/>
    <col min="3" max="3" width="10.33203125" bestFit="1" customWidth="1"/>
  </cols>
  <sheetData>
    <row r="1" spans="1:3" x14ac:dyDescent="0.3">
      <c r="A1" t="s">
        <v>44</v>
      </c>
      <c r="B1">
        <v>500</v>
      </c>
    </row>
    <row r="2" spans="1:3" x14ac:dyDescent="0.3">
      <c r="A2" t="s">
        <v>48</v>
      </c>
      <c r="B2">
        <v>38</v>
      </c>
    </row>
    <row r="4" spans="1:3" x14ac:dyDescent="0.3">
      <c r="A4" s="46" t="s">
        <v>45</v>
      </c>
      <c r="B4" s="46" t="s">
        <v>3</v>
      </c>
      <c r="C4" s="46" t="s">
        <v>49</v>
      </c>
    </row>
    <row r="5" spans="1:3" x14ac:dyDescent="0.3">
      <c r="A5" s="20" t="s">
        <v>46</v>
      </c>
      <c r="B5" s="47">
        <v>3.6499999999999998E-2</v>
      </c>
      <c r="C5" s="47">
        <v>3.6799999999999999E-2</v>
      </c>
    </row>
    <row r="6" spans="1:3" x14ac:dyDescent="0.3">
      <c r="A6" s="20" t="s">
        <v>47</v>
      </c>
      <c r="B6" s="48">
        <f>(1+B5)^(B2/252)-1</f>
        <v>5.4205382828840243E-3</v>
      </c>
      <c r="C6" s="48">
        <f>(1+C5)^(B2/252)-1</f>
        <v>5.4644145215509976E-3</v>
      </c>
    </row>
    <row r="7" spans="1:3" x14ac:dyDescent="0.3">
      <c r="A7" s="20" t="s">
        <v>6</v>
      </c>
      <c r="B7" s="49">
        <f>100000/(1+B6)</f>
        <v>99460.868554352244</v>
      </c>
      <c r="C7" s="21">
        <f>100000/(1+C6)</f>
        <v>99456.528302480874</v>
      </c>
    </row>
    <row r="9" spans="1:3" x14ac:dyDescent="0.3">
      <c r="A9" s="22" t="s">
        <v>50</v>
      </c>
      <c r="B9" s="50">
        <f>C7-B7</f>
        <v>-4.3402518713701284</v>
      </c>
    </row>
    <row r="10" spans="1:3" x14ac:dyDescent="0.3">
      <c r="A10" s="1" t="s">
        <v>51</v>
      </c>
      <c r="B10" s="51">
        <f>B9*B1</f>
        <v>-2170.1259356850642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1" workbookViewId="0">
      <selection activeCell="E5" sqref="E5:E9"/>
    </sheetView>
  </sheetViews>
  <sheetFormatPr defaultRowHeight="14.4" x14ac:dyDescent="0.3"/>
  <cols>
    <col min="2" max="2" width="10.33203125" bestFit="1" customWidth="1"/>
    <col min="5" max="5" width="11.33203125" bestFit="1" customWidth="1"/>
    <col min="7" max="7" width="9.33203125" bestFit="1" customWidth="1"/>
  </cols>
  <sheetData>
    <row r="1" spans="1:7" x14ac:dyDescent="0.3">
      <c r="A1" t="s">
        <v>0</v>
      </c>
      <c r="B1" s="3">
        <v>300</v>
      </c>
    </row>
    <row r="3" spans="1:7" s="3" customFormat="1" x14ac:dyDescent="0.3">
      <c r="A3" s="5" t="s">
        <v>10</v>
      </c>
      <c r="B3" s="5" t="s">
        <v>6</v>
      </c>
      <c r="C3" s="5" t="s">
        <v>4</v>
      </c>
      <c r="D3" s="5" t="s">
        <v>5</v>
      </c>
      <c r="E3" s="5" t="s">
        <v>7</v>
      </c>
      <c r="F3" s="5" t="s">
        <v>8</v>
      </c>
      <c r="G3" s="5" t="s">
        <v>9</v>
      </c>
    </row>
    <row r="4" spans="1:7" s="3" customFormat="1" x14ac:dyDescent="0.3">
      <c r="A4" s="5"/>
      <c r="B4" s="5" t="s">
        <v>11</v>
      </c>
      <c r="C4" s="5"/>
      <c r="D4" s="5" t="s">
        <v>12</v>
      </c>
      <c r="E4" s="5" t="s">
        <v>13</v>
      </c>
      <c r="F4" s="5" t="s">
        <v>14</v>
      </c>
      <c r="G4" s="5" t="s">
        <v>15</v>
      </c>
    </row>
    <row r="5" spans="1:7" x14ac:dyDescent="0.3">
      <c r="A5" s="4" t="s">
        <v>3</v>
      </c>
      <c r="B5" s="10">
        <v>96495</v>
      </c>
      <c r="C5" s="11"/>
      <c r="D5" s="11"/>
      <c r="E5" s="36">
        <f>B5</f>
        <v>96495</v>
      </c>
      <c r="F5" s="13"/>
      <c r="G5" s="11"/>
    </row>
    <row r="6" spans="1:7" x14ac:dyDescent="0.3">
      <c r="A6" s="14">
        <v>44051</v>
      </c>
      <c r="B6" s="10">
        <v>96497</v>
      </c>
      <c r="C6" s="15">
        <v>0.16350000000000001</v>
      </c>
      <c r="D6" s="11">
        <f>(1+C6)^(1/252)</f>
        <v>1.0006011040182747</v>
      </c>
      <c r="E6" s="36">
        <f>B6*D6</f>
        <v>96555.004734451461</v>
      </c>
      <c r="F6" s="13">
        <f>B6-E5</f>
        <v>2</v>
      </c>
      <c r="G6" s="12">
        <f>300*F6</f>
        <v>600</v>
      </c>
    </row>
    <row r="7" spans="1:7" x14ac:dyDescent="0.3">
      <c r="A7" s="14">
        <v>44052</v>
      </c>
      <c r="B7" s="10">
        <v>96556</v>
      </c>
      <c r="C7" s="15">
        <v>0.1643</v>
      </c>
      <c r="D7" s="11">
        <f t="shared" ref="D7:D8" si="0">(1+C7)^(1/252)</f>
        <v>1.0006038332182905</v>
      </c>
      <c r="E7" s="36">
        <f>B7*D7</f>
        <v>96614.30372022526</v>
      </c>
      <c r="F7" s="13">
        <v>1</v>
      </c>
      <c r="G7" s="12">
        <f t="shared" ref="G7:G9" si="1">300*F7</f>
        <v>300</v>
      </c>
    </row>
    <row r="8" spans="1:7" x14ac:dyDescent="0.3">
      <c r="A8" s="14">
        <v>44145</v>
      </c>
      <c r="B8" s="10">
        <v>96629</v>
      </c>
      <c r="C8" s="15">
        <v>0.16400000000000001</v>
      </c>
      <c r="D8" s="11">
        <f t="shared" si="0"/>
        <v>1.0006028099872317</v>
      </c>
      <c r="E8" s="36">
        <f>B8*D8</f>
        <v>96687.248926256216</v>
      </c>
      <c r="F8" s="13">
        <f>B8-E7</f>
        <v>14.696279774740105</v>
      </c>
      <c r="G8" s="12">
        <f t="shared" si="1"/>
        <v>4408.8839324220316</v>
      </c>
    </row>
    <row r="9" spans="1:7" x14ac:dyDescent="0.3">
      <c r="A9" s="14">
        <v>44146</v>
      </c>
      <c r="B9" s="10">
        <v>96690</v>
      </c>
      <c r="C9" s="11"/>
      <c r="D9" s="11"/>
      <c r="E9" s="36">
        <f>B9</f>
        <v>96690</v>
      </c>
      <c r="F9" s="13">
        <f>B9-E8</f>
        <v>2.7510737437842181</v>
      </c>
      <c r="G9" s="16">
        <f t="shared" si="1"/>
        <v>825.32212313526543</v>
      </c>
    </row>
    <row r="10" spans="1:7" x14ac:dyDescent="0.3">
      <c r="A10" s="19"/>
      <c r="B10" s="19"/>
      <c r="C10" s="19"/>
      <c r="D10" s="19"/>
      <c r="E10" s="19"/>
      <c r="F10" s="19"/>
      <c r="G10" s="18">
        <f>SUM(G6:G9)</f>
        <v>6134.2060555572971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7" sqref="A17:B17"/>
    </sheetView>
  </sheetViews>
  <sheetFormatPr defaultRowHeight="14.4" x14ac:dyDescent="0.3"/>
  <cols>
    <col min="1" max="1" width="19.44140625" bestFit="1" customWidth="1"/>
    <col min="2" max="2" width="13.109375" bestFit="1" customWidth="1"/>
  </cols>
  <sheetData>
    <row r="1" spans="1:2" x14ac:dyDescent="0.3">
      <c r="A1" s="17" t="s">
        <v>28</v>
      </c>
    </row>
    <row r="2" spans="1:2" x14ac:dyDescent="0.3">
      <c r="A2" s="22" t="s">
        <v>16</v>
      </c>
      <c r="B2" s="23">
        <v>5000000</v>
      </c>
    </row>
    <row r="3" spans="1:2" x14ac:dyDescent="0.3">
      <c r="A3" s="22" t="s">
        <v>38</v>
      </c>
      <c r="B3" s="38">
        <v>0.05</v>
      </c>
    </row>
    <row r="4" spans="1:2" x14ac:dyDescent="0.3">
      <c r="A4" s="19" t="s">
        <v>17</v>
      </c>
      <c r="B4" s="18">
        <f>B2*(1+B3)</f>
        <v>5250000</v>
      </c>
    </row>
    <row r="6" spans="1:2" x14ac:dyDescent="0.3">
      <c r="A6" s="17" t="s">
        <v>32</v>
      </c>
    </row>
    <row r="7" spans="1:2" x14ac:dyDescent="0.3">
      <c r="A7" s="29" t="s">
        <v>16</v>
      </c>
      <c r="B7" s="33">
        <v>5000000</v>
      </c>
    </row>
    <row r="8" spans="1:2" x14ac:dyDescent="0.3">
      <c r="A8" s="29" t="s">
        <v>6</v>
      </c>
      <c r="B8" s="37">
        <v>95377</v>
      </c>
    </row>
    <row r="9" spans="1:2" x14ac:dyDescent="0.3">
      <c r="A9" s="29" t="s">
        <v>20</v>
      </c>
      <c r="B9" s="33">
        <f>B7/B8</f>
        <v>52.423540266521279</v>
      </c>
    </row>
    <row r="10" spans="1:2" x14ac:dyDescent="0.3">
      <c r="A10" s="29" t="s">
        <v>21</v>
      </c>
      <c r="B10" s="37">
        <v>52</v>
      </c>
    </row>
    <row r="11" spans="1:2" ht="18" customHeight="1" x14ac:dyDescent="0.3">
      <c r="A11" s="29" t="s">
        <v>22</v>
      </c>
      <c r="B11" s="33">
        <f>B8*B10</f>
        <v>4959604</v>
      </c>
    </row>
    <row r="12" spans="1:2" x14ac:dyDescent="0.3">
      <c r="A12" s="29" t="s">
        <v>23</v>
      </c>
      <c r="B12" s="33"/>
    </row>
    <row r="13" spans="1:2" x14ac:dyDescent="0.3">
      <c r="A13" s="29" t="s">
        <v>35</v>
      </c>
      <c r="B13" s="33">
        <f>1.05*B11</f>
        <v>5207584.2</v>
      </c>
    </row>
    <row r="14" spans="1:2" x14ac:dyDescent="0.3">
      <c r="A14" s="29" t="s">
        <v>25</v>
      </c>
      <c r="B14" s="33">
        <f>B10*100000</f>
        <v>5200000</v>
      </c>
    </row>
    <row r="15" spans="1:2" x14ac:dyDescent="0.3">
      <c r="A15" s="41" t="s">
        <v>36</v>
      </c>
      <c r="B15" s="42">
        <f>B14-B13</f>
        <v>-7584.2000000001863</v>
      </c>
    </row>
    <row r="17" spans="1:2" x14ac:dyDescent="0.3">
      <c r="A17" s="39" t="s">
        <v>37</v>
      </c>
      <c r="B17" s="40">
        <f>B4+B15</f>
        <v>5242415.8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sqref="A1:B23"/>
    </sheetView>
  </sheetViews>
  <sheetFormatPr defaultRowHeight="14.4" x14ac:dyDescent="0.3"/>
  <cols>
    <col min="1" max="1" width="26.44140625" bestFit="1" customWidth="1"/>
    <col min="2" max="2" width="12.88671875" bestFit="1" customWidth="1"/>
  </cols>
  <sheetData>
    <row r="1" spans="1:2" x14ac:dyDescent="0.3">
      <c r="A1" s="17" t="s">
        <v>27</v>
      </c>
    </row>
    <row r="2" spans="1:2" x14ac:dyDescent="0.3">
      <c r="A2" s="22" t="s">
        <v>16</v>
      </c>
      <c r="B2" s="24">
        <v>5000000</v>
      </c>
    </row>
    <row r="3" spans="1:2" x14ac:dyDescent="0.3">
      <c r="A3" s="22" t="s">
        <v>29</v>
      </c>
      <c r="B3" s="26">
        <v>0.03</v>
      </c>
    </row>
    <row r="4" spans="1:2" x14ac:dyDescent="0.3">
      <c r="A4" s="22" t="s">
        <v>18</v>
      </c>
      <c r="B4" s="23">
        <f>$B$2*B3</f>
        <v>150000</v>
      </c>
    </row>
    <row r="5" spans="1:2" x14ac:dyDescent="0.3">
      <c r="A5" s="22"/>
      <c r="B5" s="22"/>
    </row>
    <row r="6" spans="1:2" x14ac:dyDescent="0.3">
      <c r="A6" s="1" t="s">
        <v>1</v>
      </c>
      <c r="B6" s="27">
        <f>B2+B4</f>
        <v>5150000</v>
      </c>
    </row>
    <row r="7" spans="1:2" x14ac:dyDescent="0.3">
      <c r="B7" s="25"/>
    </row>
    <row r="8" spans="1:2" x14ac:dyDescent="0.3">
      <c r="A8" s="28" t="s">
        <v>28</v>
      </c>
      <c r="B8" s="25"/>
    </row>
    <row r="9" spans="1:2" x14ac:dyDescent="0.3">
      <c r="A9" s="7" t="s">
        <v>16</v>
      </c>
      <c r="B9" s="6">
        <v>5000000</v>
      </c>
    </row>
    <row r="10" spans="1:2" x14ac:dyDescent="0.3">
      <c r="A10" s="7" t="s">
        <v>39</v>
      </c>
      <c r="B10" s="9">
        <v>3.5999999999999997E-2</v>
      </c>
    </row>
    <row r="11" spans="1:2" x14ac:dyDescent="0.3">
      <c r="A11" s="7" t="s">
        <v>18</v>
      </c>
      <c r="B11" s="8">
        <f>$B$2*B10</f>
        <v>180000</v>
      </c>
    </row>
    <row r="12" spans="1:2" x14ac:dyDescent="0.3">
      <c r="A12" s="31" t="s">
        <v>30</v>
      </c>
      <c r="B12" s="32">
        <f>B9+B11</f>
        <v>5180000</v>
      </c>
    </row>
    <row r="13" spans="1:2" x14ac:dyDescent="0.3">
      <c r="B13" s="25"/>
    </row>
    <row r="14" spans="1:2" x14ac:dyDescent="0.3">
      <c r="A14" s="28" t="s">
        <v>32</v>
      </c>
      <c r="B14" s="25"/>
    </row>
    <row r="15" spans="1:2" x14ac:dyDescent="0.3">
      <c r="A15" s="29" t="s">
        <v>19</v>
      </c>
      <c r="B15" s="30">
        <v>5000000</v>
      </c>
    </row>
    <row r="16" spans="1:2" x14ac:dyDescent="0.3">
      <c r="A16" s="29" t="s">
        <v>6</v>
      </c>
      <c r="B16" s="30">
        <v>96495</v>
      </c>
    </row>
    <row r="17" spans="1:2" x14ac:dyDescent="0.3">
      <c r="A17" s="29" t="s">
        <v>20</v>
      </c>
      <c r="B17" s="33">
        <f>B15/B16</f>
        <v>51.816156277527334</v>
      </c>
    </row>
    <row r="18" spans="1:2" x14ac:dyDescent="0.3">
      <c r="A18" s="29" t="s">
        <v>21</v>
      </c>
      <c r="B18" s="33">
        <v>52</v>
      </c>
    </row>
    <row r="19" spans="1:2" x14ac:dyDescent="0.3">
      <c r="A19" s="29" t="s">
        <v>22</v>
      </c>
      <c r="B19" s="33">
        <f>B16*B18</f>
        <v>5017740</v>
      </c>
    </row>
    <row r="20" spans="1:2" x14ac:dyDescent="0.3">
      <c r="A20" s="29" t="s">
        <v>23</v>
      </c>
      <c r="B20" s="33"/>
    </row>
    <row r="21" spans="1:2" x14ac:dyDescent="0.3">
      <c r="A21" s="29" t="s">
        <v>24</v>
      </c>
      <c r="B21" s="33">
        <f>1.03*B19</f>
        <v>5168272.2</v>
      </c>
    </row>
    <row r="22" spans="1:2" x14ac:dyDescent="0.3">
      <c r="A22" s="29" t="s">
        <v>25</v>
      </c>
      <c r="B22" s="33">
        <f>B18*100000</f>
        <v>5200000</v>
      </c>
    </row>
    <row r="23" spans="1:2" x14ac:dyDescent="0.3">
      <c r="A23" s="34" t="s">
        <v>2</v>
      </c>
      <c r="B23" s="35">
        <f>B22-B21</f>
        <v>31727.799999999814</v>
      </c>
    </row>
    <row r="24" spans="1:2" x14ac:dyDescent="0.3">
      <c r="B24" s="25"/>
    </row>
    <row r="25" spans="1:2" x14ac:dyDescent="0.3">
      <c r="B25" s="25"/>
    </row>
    <row r="26" spans="1:2" x14ac:dyDescent="0.3">
      <c r="A26" s="20" t="s">
        <v>33</v>
      </c>
      <c r="B26" s="43">
        <f>B6</f>
        <v>5150000</v>
      </c>
    </row>
    <row r="27" spans="1:2" x14ac:dyDescent="0.3">
      <c r="A27" s="20" t="s">
        <v>31</v>
      </c>
      <c r="B27" s="44">
        <f>B23</f>
        <v>31727.799999999814</v>
      </c>
    </row>
    <row r="28" spans="1:2" x14ac:dyDescent="0.3">
      <c r="A28" s="20" t="s">
        <v>40</v>
      </c>
      <c r="B28" s="43">
        <f>B26+B27</f>
        <v>5181727.8</v>
      </c>
    </row>
    <row r="29" spans="1:2" x14ac:dyDescent="0.3">
      <c r="A29" s="20" t="s">
        <v>34</v>
      </c>
      <c r="B29" s="44">
        <f>-B12</f>
        <v>-5180000</v>
      </c>
    </row>
    <row r="30" spans="1:2" x14ac:dyDescent="0.3">
      <c r="A30" s="39" t="s">
        <v>26</v>
      </c>
      <c r="B30" s="40">
        <f>B28+B29</f>
        <v>1727.7999999998137</v>
      </c>
    </row>
    <row r="31" spans="1:2" x14ac:dyDescent="0.3">
      <c r="A31" s="2"/>
    </row>
  </sheetData>
  <pageMargins left="0.511811024" right="0.511811024" top="0.78740157499999996" bottom="0.78740157499999996" header="0.31496062000000002" footer="0.31496062000000002"/>
  <ignoredErrors>
    <ignoredError sqref="B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5" sqref="B5"/>
    </sheetView>
  </sheetViews>
  <sheetFormatPr defaultRowHeight="14.4" x14ac:dyDescent="0.3"/>
  <cols>
    <col min="1" max="1" width="24" bestFit="1" customWidth="1"/>
    <col min="2" max="2" width="13.109375" bestFit="1" customWidth="1"/>
  </cols>
  <sheetData>
    <row r="1" spans="1:2" x14ac:dyDescent="0.3">
      <c r="A1" s="17" t="s">
        <v>27</v>
      </c>
    </row>
    <row r="2" spans="1:2" x14ac:dyDescent="0.3">
      <c r="A2" s="22" t="s">
        <v>16</v>
      </c>
      <c r="B2" s="24">
        <v>2000000</v>
      </c>
    </row>
    <row r="3" spans="1:2" x14ac:dyDescent="0.3">
      <c r="A3" s="22" t="s">
        <v>41</v>
      </c>
      <c r="B3" s="26">
        <v>2.3099999999999999E-2</v>
      </c>
    </row>
    <row r="4" spans="1:2" x14ac:dyDescent="0.3">
      <c r="A4" s="22" t="s">
        <v>18</v>
      </c>
      <c r="B4" s="45">
        <f>B2*B3</f>
        <v>46200</v>
      </c>
    </row>
    <row r="5" spans="1:2" x14ac:dyDescent="0.3">
      <c r="A5" s="1" t="s">
        <v>42</v>
      </c>
      <c r="B5" s="27">
        <f>B2+B4</f>
        <v>2046200</v>
      </c>
    </row>
    <row r="6" spans="1:2" x14ac:dyDescent="0.3">
      <c r="B6" s="25"/>
    </row>
    <row r="7" spans="1:2" x14ac:dyDescent="0.3">
      <c r="A7" s="28" t="s">
        <v>32</v>
      </c>
      <c r="B7" s="25"/>
    </row>
    <row r="8" spans="1:2" x14ac:dyDescent="0.3">
      <c r="A8" s="29" t="s">
        <v>19</v>
      </c>
      <c r="B8" s="30">
        <v>2000000</v>
      </c>
    </row>
    <row r="9" spans="1:2" x14ac:dyDescent="0.3">
      <c r="A9" s="29" t="s">
        <v>6</v>
      </c>
      <c r="B9" s="37">
        <v>97744</v>
      </c>
    </row>
    <row r="10" spans="1:2" x14ac:dyDescent="0.3">
      <c r="A10" s="29" t="s">
        <v>20</v>
      </c>
      <c r="B10" s="33">
        <f>B8/B9</f>
        <v>20.461614012113277</v>
      </c>
    </row>
    <row r="11" spans="1:2" x14ac:dyDescent="0.3">
      <c r="A11" s="29" t="s">
        <v>21</v>
      </c>
      <c r="B11" s="37">
        <v>20</v>
      </c>
    </row>
    <row r="12" spans="1:2" x14ac:dyDescent="0.3">
      <c r="A12" s="29" t="s">
        <v>22</v>
      </c>
      <c r="B12" s="33">
        <f>B9*B11</f>
        <v>1954880</v>
      </c>
    </row>
    <row r="13" spans="1:2" x14ac:dyDescent="0.3">
      <c r="A13" s="29" t="s">
        <v>23</v>
      </c>
      <c r="B13" s="33"/>
    </row>
    <row r="14" spans="1:2" x14ac:dyDescent="0.3">
      <c r="A14" s="29" t="s">
        <v>43</v>
      </c>
      <c r="B14" s="33">
        <f>1.026*B12</f>
        <v>2005706.8800000001</v>
      </c>
    </row>
    <row r="15" spans="1:2" x14ac:dyDescent="0.3">
      <c r="A15" s="29" t="s">
        <v>25</v>
      </c>
      <c r="B15" s="33">
        <f>B11*100000</f>
        <v>2000000</v>
      </c>
    </row>
    <row r="16" spans="1:2" x14ac:dyDescent="0.3">
      <c r="A16" s="34" t="s">
        <v>2</v>
      </c>
      <c r="B16" s="35">
        <f>B14-B15</f>
        <v>5706.8800000001211</v>
      </c>
    </row>
    <row r="18" spans="1:2" x14ac:dyDescent="0.3">
      <c r="A18" s="39" t="s">
        <v>37</v>
      </c>
      <c r="B18" s="40">
        <f>B5+B16</f>
        <v>2051906.8800000001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Slide 34</vt:lpstr>
      <vt:lpstr>questão 1</vt:lpstr>
      <vt:lpstr>questão 2</vt:lpstr>
      <vt:lpstr>questão 3</vt:lpstr>
      <vt:lpstr>questão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2020-05-04T16:59:42Z</dcterms:created>
  <dcterms:modified xsi:type="dcterms:W3CDTF">2020-05-06T01:15:10Z</dcterms:modified>
</cp:coreProperties>
</file>