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ESALQ\Ensino\Graduação\LEB1440 - Hidrologia e Drenagem\Aulas\Aula 6\"/>
    </mc:Choice>
  </mc:AlternateContent>
  <bookViews>
    <workbookView xWindow="-15" yWindow="-15" windowWidth="10440" windowHeight="8745"/>
  </bookViews>
  <sheets>
    <sheet name="VR" sheetId="1" r:id="rId1"/>
    <sheet name="VR (Alunos)" sheetId="4" r:id="rId2"/>
  </sheets>
  <calcPr calcId="152511" iterate="1" iterateCount="10000"/>
</workbook>
</file>

<file path=xl/calcChain.xml><?xml version="1.0" encoding="utf-8"?>
<calcChain xmlns="http://schemas.openxmlformats.org/spreadsheetml/2006/main">
  <c r="D9" i="1" l="1"/>
  <c r="I9" i="1" s="1"/>
  <c r="D10" i="1"/>
  <c r="D11" i="1"/>
  <c r="I11" i="1" s="1"/>
  <c r="D12" i="1"/>
  <c r="I12" i="1" s="1"/>
  <c r="D13" i="1"/>
  <c r="I13" i="1" s="1"/>
  <c r="D14" i="1"/>
  <c r="D15" i="1"/>
  <c r="I15" i="1" s="1"/>
  <c r="D16" i="1"/>
  <c r="I16" i="1" s="1"/>
  <c r="D17" i="1"/>
  <c r="I17" i="1" s="1"/>
  <c r="D18" i="1"/>
  <c r="D8" i="1"/>
  <c r="I8" i="1" s="1"/>
  <c r="E9" i="1"/>
  <c r="J9" i="1" s="1"/>
  <c r="E10" i="1"/>
  <c r="E11" i="1"/>
  <c r="J11" i="1" s="1"/>
  <c r="E12" i="1"/>
  <c r="J12" i="1" s="1"/>
  <c r="E13" i="1"/>
  <c r="J13" i="1" s="1"/>
  <c r="E14" i="1"/>
  <c r="E15" i="1"/>
  <c r="J15" i="1" s="1"/>
  <c r="E16" i="1"/>
  <c r="E17" i="1"/>
  <c r="J17" i="1" s="1"/>
  <c r="E18" i="1"/>
  <c r="N22" i="1" s="1"/>
  <c r="E8" i="1"/>
  <c r="J8" i="1" s="1"/>
  <c r="L7" i="1"/>
  <c r="K7" i="1"/>
  <c r="L8" i="1"/>
  <c r="L9" i="1"/>
  <c r="L10" i="1"/>
  <c r="L11" i="1"/>
  <c r="L12" i="1"/>
  <c r="L13" i="1"/>
  <c r="L14" i="1"/>
  <c r="L15" i="1"/>
  <c r="L16" i="1"/>
  <c r="L17" i="1"/>
  <c r="L18" i="1"/>
  <c r="K8" i="1"/>
  <c r="K9" i="1"/>
  <c r="K10" i="1"/>
  <c r="K11" i="1"/>
  <c r="K12" i="1"/>
  <c r="K13" i="1"/>
  <c r="K14" i="1"/>
  <c r="K15" i="1"/>
  <c r="K16" i="1"/>
  <c r="K17" i="1"/>
  <c r="K18" i="1"/>
  <c r="N20" i="4"/>
  <c r="N21" i="4" s="1"/>
  <c r="H7" i="1"/>
  <c r="H8" i="1"/>
  <c r="H9" i="1"/>
  <c r="H10" i="1"/>
  <c r="H11" i="1"/>
  <c r="H12" i="1"/>
  <c r="H13" i="1"/>
  <c r="H14" i="1"/>
  <c r="H15" i="1"/>
  <c r="H16" i="1"/>
  <c r="H17" i="1"/>
  <c r="H18" i="1"/>
  <c r="J7" i="1"/>
  <c r="J10" i="1"/>
  <c r="J14" i="1"/>
  <c r="J16" i="1"/>
  <c r="J18" i="1"/>
  <c r="I10" i="1"/>
  <c r="I14" i="1"/>
  <c r="I18" i="1"/>
  <c r="I7" i="1"/>
  <c r="M7" i="1" l="1"/>
  <c r="O7" i="1" s="1"/>
  <c r="M18" i="1"/>
  <c r="N18" i="1" s="1"/>
  <c r="M16" i="1"/>
  <c r="N16" i="1" s="1"/>
  <c r="M14" i="1"/>
  <c r="N14" i="1" s="1"/>
  <c r="M12" i="1"/>
  <c r="N12" i="1" s="1"/>
  <c r="M10" i="1"/>
  <c r="N10" i="1" s="1"/>
  <c r="M8" i="1"/>
  <c r="N8" i="1" s="1"/>
  <c r="M17" i="1"/>
  <c r="N17" i="1" s="1"/>
  <c r="M15" i="1"/>
  <c r="N15" i="1" s="1"/>
  <c r="M13" i="1"/>
  <c r="N13" i="1" s="1"/>
  <c r="M11" i="1"/>
  <c r="N11" i="1" s="1"/>
  <c r="M9" i="1"/>
  <c r="N9" i="1" s="1"/>
  <c r="N7" i="1" l="1"/>
  <c r="N19" i="1" s="1"/>
  <c r="O8" i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N20" i="1" s="1"/>
  <c r="N21" i="1" s="1"/>
  <c r="N19" i="4"/>
</calcChain>
</file>

<file path=xl/sharedStrings.xml><?xml version="1.0" encoding="utf-8"?>
<sst xmlns="http://schemas.openxmlformats.org/spreadsheetml/2006/main" count="103" uniqueCount="53">
  <si>
    <t>PLANILHA PARA CÁLCULO DO VOLUME DO RESERVATÓRIO</t>
  </si>
  <si>
    <t>DADOS DE ENTRADA</t>
  </si>
  <si>
    <t>CORREÇÕES E TRANSFORMAÇÕES DE UNIDADES</t>
  </si>
  <si>
    <t>BALANÇO E SAÍDAS</t>
  </si>
  <si>
    <t>MÊS</t>
  </si>
  <si>
    <t>Qj</t>
  </si>
  <si>
    <r>
      <t>Q</t>
    </r>
    <r>
      <rPr>
        <vertAlign val="subscript"/>
        <sz val="12"/>
        <color theme="1"/>
        <rFont val="Arial"/>
        <family val="2"/>
      </rPr>
      <t>EB</t>
    </r>
  </si>
  <si>
    <t>Qd</t>
  </si>
  <si>
    <t>ECA</t>
  </si>
  <si>
    <t>PPT</t>
  </si>
  <si>
    <t>----------------  (L/s)  ----------------</t>
  </si>
  <si>
    <t xml:space="preserve"> ----- (mm/mês)  -----</t>
  </si>
  <si>
    <r>
      <t>---------------------------  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x 1000  ---------------------------</t>
    </r>
  </si>
  <si>
    <r>
      <t>-------------  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x 1000  -------------</t>
    </r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</si>
  <si>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</si>
  <si>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</si>
  <si>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</si>
  <si>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</si>
  <si>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</si>
  <si>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</si>
  <si>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</si>
  <si>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</si>
  <si>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</si>
  <si>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</si>
  <si>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</si>
  <si>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</si>
  <si>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r>
      <t>Q</t>
    </r>
    <r>
      <rPr>
        <vertAlign val="subscript"/>
        <sz val="12"/>
        <color theme="1"/>
        <rFont val="Arial"/>
        <family val="2"/>
      </rPr>
      <t>EB</t>
    </r>
    <r>
      <rPr>
        <sz val="12"/>
        <color theme="1"/>
        <rFont val="Arial"/>
        <family val="2"/>
      </rPr>
      <t xml:space="preserve"> - Vazão de entrada bruta</t>
    </r>
  </si>
  <si>
    <t>Qj - vazão a jusante do reservatório</t>
  </si>
  <si>
    <t>Qd - vazão demandada</t>
  </si>
  <si>
    <t>ECA - evaporação de água no tanque Classe A</t>
  </si>
  <si>
    <t>PPT - precipitação pluvial</t>
  </si>
  <si>
    <r>
      <t xml:space="preserve">Vol </t>
    </r>
    <r>
      <rPr>
        <vertAlign val="subscript"/>
        <sz val="12"/>
        <color theme="1"/>
        <rFont val="Arial"/>
        <family val="2"/>
      </rPr>
      <t>EB</t>
    </r>
  </si>
  <si>
    <r>
      <t xml:space="preserve">Vol </t>
    </r>
    <r>
      <rPr>
        <vertAlign val="subscript"/>
        <sz val="12"/>
        <color theme="1"/>
        <rFont val="Arial"/>
        <family val="2"/>
      </rPr>
      <t>J</t>
    </r>
  </si>
  <si>
    <r>
      <t xml:space="preserve">Vol </t>
    </r>
    <r>
      <rPr>
        <vertAlign val="subscript"/>
        <sz val="12"/>
        <color theme="1"/>
        <rFont val="Arial"/>
        <family val="2"/>
      </rPr>
      <t>d</t>
    </r>
  </si>
  <si>
    <r>
      <t xml:space="preserve">Vol </t>
    </r>
    <r>
      <rPr>
        <vertAlign val="subscript"/>
        <sz val="12"/>
        <color theme="1"/>
        <rFont val="Arial"/>
        <family val="2"/>
      </rPr>
      <t>EV</t>
    </r>
  </si>
  <si>
    <r>
      <t xml:space="preserve">Vol </t>
    </r>
    <r>
      <rPr>
        <vertAlign val="subscript"/>
        <sz val="12"/>
        <color theme="1"/>
        <rFont val="Arial"/>
        <family val="2"/>
      </rPr>
      <t>PPT</t>
    </r>
  </si>
  <si>
    <r>
      <t>Vol</t>
    </r>
    <r>
      <rPr>
        <vertAlign val="subscript"/>
        <sz val="12"/>
        <color theme="1"/>
        <rFont val="Arial"/>
        <family val="2"/>
      </rPr>
      <t xml:space="preserve"> E efet</t>
    </r>
  </si>
  <si>
    <r>
      <t>Vol</t>
    </r>
    <r>
      <rPr>
        <vertAlign val="subscript"/>
        <sz val="12"/>
        <color theme="1"/>
        <rFont val="Arial"/>
        <family val="2"/>
      </rPr>
      <t xml:space="preserve"> Arm</t>
    </r>
  </si>
  <si>
    <r>
      <t>Vol</t>
    </r>
    <r>
      <rPr>
        <vertAlign val="subscript"/>
        <sz val="12"/>
        <color theme="1"/>
        <rFont val="Arial"/>
        <family val="2"/>
      </rPr>
      <t xml:space="preserve"> E efet Acum</t>
    </r>
  </si>
  <si>
    <r>
      <t xml:space="preserve">Vol </t>
    </r>
    <r>
      <rPr>
        <vertAlign val="subscript"/>
        <sz val="12"/>
        <color theme="1"/>
        <rFont val="Arial"/>
        <family val="2"/>
      </rPr>
      <t>EB</t>
    </r>
    <r>
      <rPr>
        <sz val="12"/>
        <color theme="1"/>
        <rFont val="Arial"/>
        <family val="2"/>
      </rPr>
      <t xml:space="preserve"> - volume de entrada bruto</t>
    </r>
  </si>
  <si>
    <r>
      <t xml:space="preserve">Vol </t>
    </r>
    <r>
      <rPr>
        <vertAlign val="subscript"/>
        <sz val="12"/>
        <color theme="1"/>
        <rFont val="Arial"/>
        <family val="2"/>
      </rPr>
      <t>J</t>
    </r>
    <r>
      <rPr>
        <sz val="12"/>
        <color theme="1"/>
        <rFont val="Arial"/>
        <family val="2"/>
      </rPr>
      <t xml:space="preserve"> - volume que deve chegar a jusante do reservatório</t>
    </r>
  </si>
  <si>
    <r>
      <t xml:space="preserve">Vol </t>
    </r>
    <r>
      <rPr>
        <vertAlign val="subscript"/>
        <sz val="12"/>
        <color theme="1"/>
        <rFont val="Arial"/>
        <family val="2"/>
      </rPr>
      <t>d</t>
    </r>
    <r>
      <rPr>
        <sz val="12"/>
        <color theme="1"/>
        <rFont val="Arial"/>
        <family val="2"/>
      </rPr>
      <t xml:space="preserve"> - volume demandado pelo projeto</t>
    </r>
  </si>
  <si>
    <r>
      <t xml:space="preserve">Vol </t>
    </r>
    <r>
      <rPr>
        <vertAlign val="subscript"/>
        <sz val="12"/>
        <color theme="1"/>
        <rFont val="Arial"/>
        <family val="2"/>
      </rPr>
      <t>EV</t>
    </r>
    <r>
      <rPr>
        <sz val="12"/>
        <color theme="1"/>
        <rFont val="Arial"/>
        <family val="2"/>
      </rPr>
      <t xml:space="preserve"> - volume evaporado no espelho hidráulico do reservatório</t>
    </r>
  </si>
  <si>
    <r>
      <t xml:space="preserve">Vol </t>
    </r>
    <r>
      <rPr>
        <vertAlign val="subscript"/>
        <sz val="12"/>
        <color theme="1"/>
        <rFont val="Arial"/>
        <family val="2"/>
      </rPr>
      <t>PPT</t>
    </r>
    <r>
      <rPr>
        <sz val="12"/>
        <color theme="1"/>
        <rFont val="Arial"/>
        <family val="2"/>
      </rPr>
      <t xml:space="preserve"> - volume de precipitação pluvial sobre o reservatório</t>
    </r>
  </si>
  <si>
    <t>Área do espelho hidráulico:</t>
  </si>
  <si>
    <t>ha</t>
  </si>
  <si>
    <t xml:space="preserve">          Módulo da bacia hidrográfica:</t>
  </si>
  <si>
    <t>VR - volume do reservatório</t>
  </si>
  <si>
    <r>
      <t>VR 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x 1000):</t>
    </r>
  </si>
  <si>
    <r>
      <t>Vol</t>
    </r>
    <r>
      <rPr>
        <vertAlign val="subscript"/>
        <sz val="12"/>
        <color theme="1"/>
        <rFont val="Arial"/>
        <family val="2"/>
      </rPr>
      <t xml:space="preserve"> E ef</t>
    </r>
    <r>
      <rPr>
        <sz val="12"/>
        <color theme="1"/>
        <rFont val="Arial"/>
        <family val="2"/>
      </rPr>
      <t xml:space="preserve"> Anual (m</t>
    </r>
    <r>
      <rPr>
        <vertAlign val="superscript"/>
        <sz val="12"/>
        <color theme="1"/>
        <rFont val="Arial"/>
        <family val="2"/>
      </rPr>
      <t xml:space="preserve">3 </t>
    </r>
    <r>
      <rPr>
        <sz val="12"/>
        <color theme="1"/>
        <rFont val="Arial"/>
        <family val="2"/>
      </rPr>
      <t>x 1000):</t>
    </r>
  </si>
  <si>
    <r>
      <t>Q</t>
    </r>
    <r>
      <rPr>
        <vertAlign val="subscript"/>
        <sz val="12"/>
        <color theme="1"/>
        <rFont val="Arial"/>
        <family val="2"/>
      </rPr>
      <t xml:space="preserve"> E ef</t>
    </r>
    <r>
      <rPr>
        <sz val="12"/>
        <color theme="1"/>
        <rFont val="Arial"/>
        <family val="2"/>
      </rPr>
      <t xml:space="preserve"> média (L/s):</t>
    </r>
  </si>
  <si>
    <t>Módulo da bacia hidrográfica:</t>
  </si>
  <si>
    <t xml:space="preserve">Qj + Qd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</si>
</sst>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vertAlign val="super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Alignment="1">
      <alignment horizontal="right"/>
    </xf>
    <xf numFmtId="2" fontId="0" fillId="0" borderId="16" xfId="0" applyNumberFormat="1" applyBorder="1" applyAlignment="1"/>
    <xf numFmtId="2" fontId="0" fillId="0" borderId="1" xfId="0" applyNumberFormat="1" applyBorder="1" applyAlignment="1"/>
    <xf numFmtId="2" fontId="0" fillId="0" borderId="17" xfId="0" applyNumberFormat="1" applyBorder="1" applyAlignment="1"/>
    <xf numFmtId="2" fontId="0" fillId="0" borderId="11" xfId="0" applyNumberFormat="1" applyBorder="1" applyAlignment="1"/>
    <xf numFmtId="2" fontId="0" fillId="0" borderId="12" xfId="0" applyNumberFormat="1" applyBorder="1" applyAlignment="1"/>
    <xf numFmtId="2" fontId="0" fillId="0" borderId="13" xfId="0" applyNumberFormat="1" applyBorder="1" applyAlignment="1"/>
    <xf numFmtId="2" fontId="0" fillId="0" borderId="0" xfId="0" applyNumberFormat="1" applyAlignment="1">
      <alignment horizontal="center"/>
    </xf>
    <xf numFmtId="2" fontId="0" fillId="0" borderId="14" xfId="0" applyNumberFormat="1" applyBorder="1" applyAlignment="1"/>
    <xf numFmtId="2" fontId="0" fillId="0" borderId="3" xfId="0" applyNumberFormat="1" applyBorder="1" applyAlignment="1"/>
    <xf numFmtId="2" fontId="0" fillId="0" borderId="15" xfId="0" applyNumberFormat="1" applyBorder="1" applyAlignment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8" xfId="0" applyNumberFormat="1" applyBorder="1" applyAlignment="1"/>
    <xf numFmtId="2" fontId="0" fillId="0" borderId="9" xfId="0" applyNumberFormat="1" applyBorder="1" applyAlignment="1"/>
    <xf numFmtId="2" fontId="0" fillId="0" borderId="10" xfId="0" applyNumberFormat="1" applyBorder="1" applyAlignment="1"/>
    <xf numFmtId="0" fontId="0" fillId="0" borderId="2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7"/>
  <sheetViews>
    <sheetView tabSelected="1" topLeftCell="B1" workbookViewId="0">
      <selection activeCell="N22" sqref="N22"/>
    </sheetView>
  </sheetViews>
  <sheetFormatPr defaultRowHeight="15" x14ac:dyDescent="0.2"/>
  <cols>
    <col min="1" max="1" width="8.88671875" style="1"/>
    <col min="2" max="2" width="10.77734375" style="2" customWidth="1"/>
    <col min="3" max="3" width="10.88671875" style="1" bestFit="1" customWidth="1"/>
    <col min="4" max="7" width="8.88671875" style="1"/>
    <col min="8" max="12" width="9.6640625" style="1" customWidth="1"/>
    <col min="13" max="13" width="13.109375" style="1" customWidth="1"/>
    <col min="14" max="14" width="8.88671875" style="1"/>
    <col min="15" max="15" width="10.88671875" style="1" customWidth="1"/>
    <col min="16" max="16384" width="8.88671875" style="1"/>
  </cols>
  <sheetData>
    <row r="2" spans="2:17" ht="16.5" thickBot="1" x14ac:dyDescent="0.3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2:17" ht="16.5" thickBot="1" x14ac:dyDescent="0.3">
      <c r="B3" s="28"/>
      <c r="C3" s="46" t="s">
        <v>1</v>
      </c>
      <c r="D3" s="47"/>
      <c r="E3" s="47"/>
      <c r="F3" s="47"/>
      <c r="G3" s="48"/>
      <c r="H3" s="46" t="s">
        <v>2</v>
      </c>
      <c r="I3" s="47"/>
      <c r="J3" s="47"/>
      <c r="K3" s="47"/>
      <c r="L3" s="48"/>
      <c r="M3" s="46" t="s">
        <v>3</v>
      </c>
      <c r="N3" s="47"/>
      <c r="O3" s="48"/>
    </row>
    <row r="4" spans="2:17" ht="15.75" thickBot="1" x14ac:dyDescent="0.25">
      <c r="B4" s="29">
        <v>0</v>
      </c>
      <c r="C4" s="30">
        <v>1</v>
      </c>
      <c r="D4" s="31">
        <v>2</v>
      </c>
      <c r="E4" s="31">
        <v>3</v>
      </c>
      <c r="F4" s="31">
        <v>4</v>
      </c>
      <c r="G4" s="32">
        <v>5</v>
      </c>
      <c r="H4" s="30">
        <v>6</v>
      </c>
      <c r="I4" s="31">
        <v>7</v>
      </c>
      <c r="J4" s="31">
        <v>8</v>
      </c>
      <c r="K4" s="31">
        <v>9</v>
      </c>
      <c r="L4" s="32">
        <v>10</v>
      </c>
      <c r="M4" s="30">
        <v>11</v>
      </c>
      <c r="N4" s="31">
        <v>12</v>
      </c>
      <c r="O4" s="33">
        <v>13</v>
      </c>
    </row>
    <row r="5" spans="2:17" ht="19.5" x14ac:dyDescent="0.35">
      <c r="B5" s="49" t="s">
        <v>4</v>
      </c>
      <c r="C5" s="25" t="s">
        <v>6</v>
      </c>
      <c r="D5" s="26" t="s">
        <v>5</v>
      </c>
      <c r="E5" s="26" t="s">
        <v>7</v>
      </c>
      <c r="F5" s="26" t="s">
        <v>8</v>
      </c>
      <c r="G5" s="34" t="s">
        <v>9</v>
      </c>
      <c r="H5" s="25" t="s">
        <v>31</v>
      </c>
      <c r="I5" s="26" t="s">
        <v>32</v>
      </c>
      <c r="J5" s="26" t="s">
        <v>33</v>
      </c>
      <c r="K5" s="26" t="s">
        <v>34</v>
      </c>
      <c r="L5" s="34" t="s">
        <v>35</v>
      </c>
      <c r="M5" s="6" t="s">
        <v>36</v>
      </c>
      <c r="N5" s="3" t="s">
        <v>37</v>
      </c>
      <c r="O5" s="7" t="s">
        <v>38</v>
      </c>
    </row>
    <row r="6" spans="2:17" ht="18.75" thickBot="1" x14ac:dyDescent="0.25">
      <c r="B6" s="50"/>
      <c r="C6" s="51" t="s">
        <v>10</v>
      </c>
      <c r="D6" s="52"/>
      <c r="E6" s="52"/>
      <c r="F6" s="52" t="s">
        <v>11</v>
      </c>
      <c r="G6" s="53"/>
      <c r="H6" s="40" t="s">
        <v>12</v>
      </c>
      <c r="I6" s="54"/>
      <c r="J6" s="54"/>
      <c r="K6" s="54"/>
      <c r="L6" s="55"/>
      <c r="M6" s="40" t="s">
        <v>13</v>
      </c>
      <c r="N6" s="41"/>
      <c r="O6" s="42"/>
      <c r="P6" s="2"/>
      <c r="Q6" s="2"/>
    </row>
    <row r="7" spans="2:17" x14ac:dyDescent="0.2">
      <c r="B7" s="27" t="s">
        <v>14</v>
      </c>
      <c r="C7" s="25">
        <v>410</v>
      </c>
      <c r="D7" s="25">
        <v>20</v>
      </c>
      <c r="E7" s="25">
        <v>80</v>
      </c>
      <c r="F7" s="25">
        <v>150</v>
      </c>
      <c r="G7" s="25">
        <v>300</v>
      </c>
      <c r="H7" s="22">
        <f>IF(C7="","",(C7*3600*24*30.417)/1000000)</f>
        <v>1077.491808</v>
      </c>
      <c r="I7" s="23">
        <f>IF(D7="","",(D7*3600*24*30.417)/1000000)</f>
        <v>52.560575999999998</v>
      </c>
      <c r="J7" s="23">
        <f>IF(E7="","",(E7*3600*24*30.417)/1000000)</f>
        <v>210.24230399999999</v>
      </c>
      <c r="K7" s="23">
        <f>IF(F7="","",F7*$E$19*10000*0.7/1000000)</f>
        <v>6.3</v>
      </c>
      <c r="L7" s="24">
        <f>IF(G7="","",G7*$E$19*10000*(1-$E$20)/1000000)</f>
        <v>13.5</v>
      </c>
      <c r="M7" s="22">
        <f>IF(H7="","",IF(I7="","",IF(L7="","",H7-I7-K7+L7)))</f>
        <v>1032.131232</v>
      </c>
      <c r="N7" s="23">
        <f>IF(J7="","",IF(M7="","",IF(J7-M7&lt;0,0,J7-M7)))</f>
        <v>0</v>
      </c>
      <c r="O7" s="24">
        <f>IF(M7="","",M7)</f>
        <v>1032.131232</v>
      </c>
    </row>
    <row r="8" spans="2:17" x14ac:dyDescent="0.2">
      <c r="B8" s="10" t="s">
        <v>15</v>
      </c>
      <c r="C8" s="8">
        <v>195</v>
      </c>
      <c r="D8" s="8">
        <f>$D$7</f>
        <v>20</v>
      </c>
      <c r="E8" s="8">
        <f>$E$7</f>
        <v>80</v>
      </c>
      <c r="F8" s="8">
        <v>170</v>
      </c>
      <c r="G8" s="8">
        <v>200</v>
      </c>
      <c r="H8" s="22">
        <f t="shared" ref="H8:J18" si="0">IF(C8="","",(C8*3600*24*30.417)/1000000)</f>
        <v>512.46561599999995</v>
      </c>
      <c r="I8" s="23">
        <f t="shared" si="0"/>
        <v>52.560575999999998</v>
      </c>
      <c r="J8" s="23">
        <f t="shared" si="0"/>
        <v>210.24230399999999</v>
      </c>
      <c r="K8" s="23">
        <f t="shared" ref="K8:K18" si="1">IF(F8="","",F8*$E$19*10000*0.7/1000000)</f>
        <v>7.14</v>
      </c>
      <c r="L8" s="24">
        <f t="shared" ref="L8:L18" si="2">IF(G8="","",G8*$E$19*10000*(1-$E$20)/1000000)</f>
        <v>9</v>
      </c>
      <c r="M8" s="22">
        <f t="shared" ref="M8:M18" si="3">IF(H8="","",IF(I8="","",IF(L8="","",H8-I8-K8+L8)))</f>
        <v>461.76504</v>
      </c>
      <c r="N8" s="23">
        <f t="shared" ref="N8:N18" si="4">IF(J8="","",IF(M8="","",IF(J8-M8&lt;0,0,J8-M8)))</f>
        <v>0</v>
      </c>
      <c r="O8" s="17">
        <f>IF(O7="","",IF(M8="","",O7+M8))</f>
        <v>1493.896272</v>
      </c>
    </row>
    <row r="9" spans="2:17" x14ac:dyDescent="0.2">
      <c r="B9" s="10" t="s">
        <v>16</v>
      </c>
      <c r="C9" s="8">
        <v>110</v>
      </c>
      <c r="D9" s="8">
        <f t="shared" ref="D9:D18" si="5">$D$7</f>
        <v>20</v>
      </c>
      <c r="E9" s="8">
        <f t="shared" ref="E9:E18" si="6">$E$7</f>
        <v>80</v>
      </c>
      <c r="F9" s="8">
        <v>140</v>
      </c>
      <c r="G9" s="8">
        <v>150</v>
      </c>
      <c r="H9" s="22">
        <f t="shared" si="0"/>
        <v>289.083168</v>
      </c>
      <c r="I9" s="23">
        <f t="shared" si="0"/>
        <v>52.560575999999998</v>
      </c>
      <c r="J9" s="23">
        <f t="shared" si="0"/>
        <v>210.24230399999999</v>
      </c>
      <c r="K9" s="23">
        <f t="shared" si="1"/>
        <v>5.88</v>
      </c>
      <c r="L9" s="24">
        <f t="shared" si="2"/>
        <v>6.75</v>
      </c>
      <c r="M9" s="22">
        <f t="shared" si="3"/>
        <v>237.39259200000001</v>
      </c>
      <c r="N9" s="23">
        <f t="shared" si="4"/>
        <v>0</v>
      </c>
      <c r="O9" s="17">
        <f t="shared" ref="O9:O18" si="7">IF(O8="","",IF(M9="","",O8+M9))</f>
        <v>1731.2888639999999</v>
      </c>
    </row>
    <row r="10" spans="2:17" x14ac:dyDescent="0.2">
      <c r="B10" s="10" t="s">
        <v>17</v>
      </c>
      <c r="C10" s="8">
        <v>70</v>
      </c>
      <c r="D10" s="8">
        <f t="shared" si="5"/>
        <v>20</v>
      </c>
      <c r="E10" s="8">
        <f t="shared" si="6"/>
        <v>80</v>
      </c>
      <c r="F10" s="8">
        <v>120</v>
      </c>
      <c r="G10" s="8">
        <v>120</v>
      </c>
      <c r="H10" s="22">
        <f t="shared" si="0"/>
        <v>183.96201600000001</v>
      </c>
      <c r="I10" s="23">
        <f t="shared" si="0"/>
        <v>52.560575999999998</v>
      </c>
      <c r="J10" s="23">
        <f t="shared" si="0"/>
        <v>210.24230399999999</v>
      </c>
      <c r="K10" s="23">
        <f t="shared" si="1"/>
        <v>5.04</v>
      </c>
      <c r="L10" s="24">
        <f t="shared" si="2"/>
        <v>5.4</v>
      </c>
      <c r="M10" s="22">
        <f t="shared" si="3"/>
        <v>131.76143999999999</v>
      </c>
      <c r="N10" s="23">
        <f t="shared" si="4"/>
        <v>78.480863999999997</v>
      </c>
      <c r="O10" s="17">
        <f t="shared" si="7"/>
        <v>1863.0503039999999</v>
      </c>
    </row>
    <row r="11" spans="2:17" x14ac:dyDescent="0.2">
      <c r="B11" s="10" t="s">
        <v>18</v>
      </c>
      <c r="C11" s="8">
        <v>50</v>
      </c>
      <c r="D11" s="8">
        <f t="shared" si="5"/>
        <v>20</v>
      </c>
      <c r="E11" s="8">
        <f t="shared" si="6"/>
        <v>80</v>
      </c>
      <c r="F11" s="8">
        <v>100</v>
      </c>
      <c r="G11" s="8">
        <v>80</v>
      </c>
      <c r="H11" s="22">
        <f t="shared" si="0"/>
        <v>131.40144000000001</v>
      </c>
      <c r="I11" s="23">
        <f t="shared" si="0"/>
        <v>52.560575999999998</v>
      </c>
      <c r="J11" s="23">
        <f t="shared" si="0"/>
        <v>210.24230399999999</v>
      </c>
      <c r="K11" s="23">
        <f t="shared" si="1"/>
        <v>4.2</v>
      </c>
      <c r="L11" s="24">
        <f t="shared" si="2"/>
        <v>3.6</v>
      </c>
      <c r="M11" s="22">
        <f t="shared" si="3"/>
        <v>78.240864000000002</v>
      </c>
      <c r="N11" s="23">
        <f t="shared" si="4"/>
        <v>132.00144</v>
      </c>
      <c r="O11" s="17">
        <f t="shared" si="7"/>
        <v>1941.291168</v>
      </c>
    </row>
    <row r="12" spans="2:17" x14ac:dyDescent="0.2">
      <c r="B12" s="10" t="s">
        <v>19</v>
      </c>
      <c r="C12" s="8">
        <v>45</v>
      </c>
      <c r="D12" s="8">
        <f t="shared" si="5"/>
        <v>20</v>
      </c>
      <c r="E12" s="8">
        <f t="shared" si="6"/>
        <v>80</v>
      </c>
      <c r="F12" s="8">
        <v>90</v>
      </c>
      <c r="G12" s="8">
        <v>50</v>
      </c>
      <c r="H12" s="22">
        <f t="shared" si="0"/>
        <v>118.261296</v>
      </c>
      <c r="I12" s="23">
        <f t="shared" si="0"/>
        <v>52.560575999999998</v>
      </c>
      <c r="J12" s="23">
        <f t="shared" si="0"/>
        <v>210.24230399999999</v>
      </c>
      <c r="K12" s="23">
        <f t="shared" si="1"/>
        <v>3.7799999999999994</v>
      </c>
      <c r="L12" s="24">
        <f t="shared" si="2"/>
        <v>2.25</v>
      </c>
      <c r="M12" s="22">
        <f t="shared" si="3"/>
        <v>64.170720000000003</v>
      </c>
      <c r="N12" s="23">
        <f t="shared" si="4"/>
        <v>146.07158399999997</v>
      </c>
      <c r="O12" s="17">
        <f t="shared" si="7"/>
        <v>2005.461888</v>
      </c>
    </row>
    <row r="13" spans="2:17" x14ac:dyDescent="0.2">
      <c r="B13" s="10" t="s">
        <v>20</v>
      </c>
      <c r="C13" s="8">
        <v>40</v>
      </c>
      <c r="D13" s="8">
        <f t="shared" si="5"/>
        <v>20</v>
      </c>
      <c r="E13" s="8">
        <f t="shared" si="6"/>
        <v>80</v>
      </c>
      <c r="F13" s="8">
        <v>70</v>
      </c>
      <c r="G13" s="8">
        <v>20</v>
      </c>
      <c r="H13" s="22">
        <f t="shared" si="0"/>
        <v>105.121152</v>
      </c>
      <c r="I13" s="23">
        <f t="shared" si="0"/>
        <v>52.560575999999998</v>
      </c>
      <c r="J13" s="23">
        <f t="shared" si="0"/>
        <v>210.24230399999999</v>
      </c>
      <c r="K13" s="23">
        <f t="shared" si="1"/>
        <v>2.94</v>
      </c>
      <c r="L13" s="24">
        <f t="shared" si="2"/>
        <v>0.9</v>
      </c>
      <c r="M13" s="22">
        <f t="shared" si="3"/>
        <v>50.520575999999998</v>
      </c>
      <c r="N13" s="23">
        <f t="shared" si="4"/>
        <v>159.72172799999998</v>
      </c>
      <c r="O13" s="17">
        <f t="shared" si="7"/>
        <v>2055.9824640000002</v>
      </c>
    </row>
    <row r="14" spans="2:17" x14ac:dyDescent="0.2">
      <c r="B14" s="10" t="s">
        <v>21</v>
      </c>
      <c r="C14" s="8">
        <v>35</v>
      </c>
      <c r="D14" s="8">
        <f t="shared" si="5"/>
        <v>20</v>
      </c>
      <c r="E14" s="8">
        <f t="shared" si="6"/>
        <v>80</v>
      </c>
      <c r="F14" s="8">
        <v>60</v>
      </c>
      <c r="G14" s="8">
        <v>0</v>
      </c>
      <c r="H14" s="22">
        <f t="shared" si="0"/>
        <v>91.981008000000003</v>
      </c>
      <c r="I14" s="23">
        <f t="shared" si="0"/>
        <v>52.560575999999998</v>
      </c>
      <c r="J14" s="23">
        <f t="shared" si="0"/>
        <v>210.24230399999999</v>
      </c>
      <c r="K14" s="23">
        <f t="shared" si="1"/>
        <v>2.52</v>
      </c>
      <c r="L14" s="24">
        <f t="shared" si="2"/>
        <v>0</v>
      </c>
      <c r="M14" s="22">
        <f t="shared" si="3"/>
        <v>36.900432000000002</v>
      </c>
      <c r="N14" s="23">
        <f t="shared" si="4"/>
        <v>173.341872</v>
      </c>
      <c r="O14" s="17">
        <f t="shared" si="7"/>
        <v>2092.8828960000001</v>
      </c>
    </row>
    <row r="15" spans="2:17" x14ac:dyDescent="0.2">
      <c r="B15" s="10" t="s">
        <v>22</v>
      </c>
      <c r="C15" s="8">
        <v>25</v>
      </c>
      <c r="D15" s="8">
        <f t="shared" si="5"/>
        <v>20</v>
      </c>
      <c r="E15" s="8">
        <f t="shared" si="6"/>
        <v>80</v>
      </c>
      <c r="F15" s="8">
        <v>70</v>
      </c>
      <c r="G15" s="8">
        <v>50</v>
      </c>
      <c r="H15" s="22">
        <f t="shared" si="0"/>
        <v>65.700720000000004</v>
      </c>
      <c r="I15" s="23">
        <f t="shared" si="0"/>
        <v>52.560575999999998</v>
      </c>
      <c r="J15" s="23">
        <f t="shared" si="0"/>
        <v>210.24230399999999</v>
      </c>
      <c r="K15" s="23">
        <f t="shared" si="1"/>
        <v>2.94</v>
      </c>
      <c r="L15" s="24">
        <f t="shared" si="2"/>
        <v>2.25</v>
      </c>
      <c r="M15" s="22">
        <f t="shared" si="3"/>
        <v>12.450144000000007</v>
      </c>
      <c r="N15" s="23">
        <f t="shared" si="4"/>
        <v>197.79216</v>
      </c>
      <c r="O15" s="17">
        <f t="shared" si="7"/>
        <v>2105.33304</v>
      </c>
    </row>
    <row r="16" spans="2:17" x14ac:dyDescent="0.2">
      <c r="B16" s="10" t="s">
        <v>23</v>
      </c>
      <c r="C16" s="8">
        <v>55</v>
      </c>
      <c r="D16" s="8">
        <f t="shared" si="5"/>
        <v>20</v>
      </c>
      <c r="E16" s="8">
        <f t="shared" si="6"/>
        <v>80</v>
      </c>
      <c r="F16" s="8">
        <v>90</v>
      </c>
      <c r="G16" s="8">
        <v>70</v>
      </c>
      <c r="H16" s="22">
        <f t="shared" si="0"/>
        <v>144.541584</v>
      </c>
      <c r="I16" s="23">
        <f t="shared" si="0"/>
        <v>52.560575999999998</v>
      </c>
      <c r="J16" s="23">
        <f t="shared" si="0"/>
        <v>210.24230399999999</v>
      </c>
      <c r="K16" s="23">
        <f t="shared" si="1"/>
        <v>3.7799999999999994</v>
      </c>
      <c r="L16" s="24">
        <f t="shared" si="2"/>
        <v>3.15</v>
      </c>
      <c r="M16" s="22">
        <f t="shared" si="3"/>
        <v>91.351008000000007</v>
      </c>
      <c r="N16" s="23">
        <f t="shared" si="4"/>
        <v>118.89129599999998</v>
      </c>
      <c r="O16" s="17">
        <f t="shared" si="7"/>
        <v>2196.6840480000001</v>
      </c>
    </row>
    <row r="17" spans="2:15" x14ac:dyDescent="0.2">
      <c r="B17" s="10" t="s">
        <v>24</v>
      </c>
      <c r="C17" s="8">
        <v>120</v>
      </c>
      <c r="D17" s="8">
        <f t="shared" si="5"/>
        <v>20</v>
      </c>
      <c r="E17" s="8">
        <f t="shared" si="6"/>
        <v>80</v>
      </c>
      <c r="F17" s="8">
        <v>100</v>
      </c>
      <c r="G17" s="8">
        <v>100</v>
      </c>
      <c r="H17" s="22">
        <f t="shared" si="0"/>
        <v>315.36345599999999</v>
      </c>
      <c r="I17" s="23">
        <f t="shared" si="0"/>
        <v>52.560575999999998</v>
      </c>
      <c r="J17" s="23">
        <f t="shared" si="0"/>
        <v>210.24230399999999</v>
      </c>
      <c r="K17" s="23">
        <f t="shared" si="1"/>
        <v>4.2</v>
      </c>
      <c r="L17" s="24">
        <f t="shared" si="2"/>
        <v>4.5</v>
      </c>
      <c r="M17" s="22">
        <f t="shared" si="3"/>
        <v>263.10287999999997</v>
      </c>
      <c r="N17" s="23">
        <f t="shared" si="4"/>
        <v>0</v>
      </c>
      <c r="O17" s="17">
        <f t="shared" si="7"/>
        <v>2459.786928</v>
      </c>
    </row>
    <row r="18" spans="2:15" ht="15.75" thickBot="1" x14ac:dyDescent="0.25">
      <c r="B18" s="11" t="s">
        <v>25</v>
      </c>
      <c r="C18" s="9">
        <v>330</v>
      </c>
      <c r="D18" s="9">
        <f t="shared" si="5"/>
        <v>20</v>
      </c>
      <c r="E18" s="9">
        <f t="shared" si="6"/>
        <v>80</v>
      </c>
      <c r="F18" s="9">
        <v>120</v>
      </c>
      <c r="G18" s="9">
        <v>200</v>
      </c>
      <c r="H18" s="35">
        <f t="shared" si="0"/>
        <v>867.249504</v>
      </c>
      <c r="I18" s="36">
        <f t="shared" si="0"/>
        <v>52.560575999999998</v>
      </c>
      <c r="J18" s="36">
        <f t="shared" si="0"/>
        <v>210.24230399999999</v>
      </c>
      <c r="K18" s="36">
        <f t="shared" si="1"/>
        <v>5.04</v>
      </c>
      <c r="L18" s="37">
        <f t="shared" si="2"/>
        <v>9</v>
      </c>
      <c r="M18" s="35">
        <f t="shared" si="3"/>
        <v>818.64892800000007</v>
      </c>
      <c r="N18" s="36">
        <f t="shared" si="4"/>
        <v>0</v>
      </c>
      <c r="O18" s="20">
        <f t="shared" si="7"/>
        <v>3278.4358560000001</v>
      </c>
    </row>
    <row r="19" spans="2:15" ht="18" x14ac:dyDescent="0.2">
      <c r="B19" s="43" t="s">
        <v>44</v>
      </c>
      <c r="C19" s="43"/>
      <c r="D19" s="43"/>
      <c r="E19" s="38">
        <v>6</v>
      </c>
      <c r="F19" s="2" t="s">
        <v>45</v>
      </c>
      <c r="M19" s="14" t="s">
        <v>48</v>
      </c>
      <c r="N19" s="21">
        <f>IF(N18="","",SUM(N7:N18))</f>
        <v>1006.3009439999998</v>
      </c>
    </row>
    <row r="20" spans="2:15" ht="20.25" x14ac:dyDescent="0.35">
      <c r="B20" s="44" t="s">
        <v>46</v>
      </c>
      <c r="C20" s="44"/>
      <c r="D20" s="44"/>
      <c r="E20" s="1">
        <v>0.25</v>
      </c>
      <c r="M20" s="14" t="s">
        <v>49</v>
      </c>
      <c r="N20" s="21">
        <f>O18</f>
        <v>3278.4358560000001</v>
      </c>
      <c r="O20" s="21"/>
    </row>
    <row r="21" spans="2:15" ht="19.5" x14ac:dyDescent="0.35">
      <c r="M21" s="14" t="s">
        <v>50</v>
      </c>
      <c r="N21" s="21">
        <f>IF(N20="","",N20/(365*24*3600)*1000000)</f>
        <v>103.95851902587519</v>
      </c>
    </row>
    <row r="22" spans="2:15" ht="19.5" x14ac:dyDescent="0.35">
      <c r="B22" s="12" t="s">
        <v>26</v>
      </c>
      <c r="G22" s="12" t="s">
        <v>39</v>
      </c>
      <c r="M22" s="1" t="s">
        <v>52</v>
      </c>
      <c r="N22" s="1">
        <f>SUM(D18:E18)</f>
        <v>100</v>
      </c>
    </row>
    <row r="23" spans="2:15" ht="19.5" x14ac:dyDescent="0.35">
      <c r="B23" s="2" t="s">
        <v>27</v>
      </c>
      <c r="G23" s="12" t="s">
        <v>40</v>
      </c>
    </row>
    <row r="24" spans="2:15" ht="19.5" x14ac:dyDescent="0.35">
      <c r="B24" s="13" t="s">
        <v>28</v>
      </c>
      <c r="G24" s="12" t="s">
        <v>41</v>
      </c>
    </row>
    <row r="25" spans="2:15" ht="19.5" x14ac:dyDescent="0.35">
      <c r="B25" s="13" t="s">
        <v>29</v>
      </c>
      <c r="G25" s="12" t="s">
        <v>42</v>
      </c>
    </row>
    <row r="26" spans="2:15" ht="19.5" x14ac:dyDescent="0.35">
      <c r="B26" s="2" t="s">
        <v>30</v>
      </c>
      <c r="G26" s="12" t="s">
        <v>43</v>
      </c>
    </row>
    <row r="27" spans="2:15" x14ac:dyDescent="0.2">
      <c r="G27" s="12" t="s">
        <v>47</v>
      </c>
    </row>
  </sheetData>
  <mergeCells count="11">
    <mergeCell ref="M6:O6"/>
    <mergeCell ref="B19:D19"/>
    <mergeCell ref="B20:D20"/>
    <mergeCell ref="B2:O2"/>
    <mergeCell ref="C3:G3"/>
    <mergeCell ref="H3:L3"/>
    <mergeCell ref="M3:O3"/>
    <mergeCell ref="B5:B6"/>
    <mergeCell ref="C6:E6"/>
    <mergeCell ref="F6:G6"/>
    <mergeCell ref="H6:L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7"/>
  <sheetViews>
    <sheetView topLeftCell="C3" zoomScaleNormal="100" workbookViewId="0">
      <selection activeCell="O21" sqref="O21"/>
    </sheetView>
  </sheetViews>
  <sheetFormatPr defaultRowHeight="15" x14ac:dyDescent="0.2"/>
  <cols>
    <col min="1" max="1" width="8.88671875" style="1"/>
    <col min="2" max="2" width="10.77734375" style="2" customWidth="1"/>
    <col min="3" max="3" width="10.88671875" style="1" bestFit="1" customWidth="1"/>
    <col min="4" max="7" width="8.88671875" style="1"/>
    <col min="8" max="12" width="9.6640625" style="1" customWidth="1"/>
    <col min="13" max="13" width="13.109375" style="1" customWidth="1"/>
    <col min="14" max="14" width="8.88671875" style="1"/>
    <col min="15" max="15" width="10.88671875" style="1" customWidth="1"/>
    <col min="16" max="16384" width="8.88671875" style="1"/>
  </cols>
  <sheetData>
    <row r="1" spans="2:17" ht="15.75" x14ac:dyDescent="0.2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2:17" ht="15.75" thickBot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7" ht="16.5" thickBot="1" x14ac:dyDescent="0.3">
      <c r="B3" s="28"/>
      <c r="C3" s="46" t="s">
        <v>1</v>
      </c>
      <c r="D3" s="47"/>
      <c r="E3" s="47"/>
      <c r="F3" s="47"/>
      <c r="G3" s="48"/>
      <c r="H3" s="46" t="s">
        <v>2</v>
      </c>
      <c r="I3" s="47"/>
      <c r="J3" s="47"/>
      <c r="K3" s="47"/>
      <c r="L3" s="48"/>
      <c r="M3" s="46" t="s">
        <v>3</v>
      </c>
      <c r="N3" s="47"/>
      <c r="O3" s="48"/>
    </row>
    <row r="4" spans="2:17" ht="15.75" thickBot="1" x14ac:dyDescent="0.25">
      <c r="B4" s="29">
        <v>0</v>
      </c>
      <c r="C4" s="30">
        <v>1</v>
      </c>
      <c r="D4" s="31">
        <v>2</v>
      </c>
      <c r="E4" s="31">
        <v>3</v>
      </c>
      <c r="F4" s="31">
        <v>4</v>
      </c>
      <c r="G4" s="32">
        <v>5</v>
      </c>
      <c r="H4" s="30">
        <v>6</v>
      </c>
      <c r="I4" s="31">
        <v>7</v>
      </c>
      <c r="J4" s="31">
        <v>8</v>
      </c>
      <c r="K4" s="31">
        <v>9</v>
      </c>
      <c r="L4" s="32">
        <v>10</v>
      </c>
      <c r="M4" s="30">
        <v>11</v>
      </c>
      <c r="N4" s="31">
        <v>12</v>
      </c>
      <c r="O4" s="33">
        <v>13</v>
      </c>
    </row>
    <row r="5" spans="2:17" ht="19.5" x14ac:dyDescent="0.35">
      <c r="B5" s="49" t="s">
        <v>4</v>
      </c>
      <c r="C5" s="6" t="s">
        <v>6</v>
      </c>
      <c r="D5" s="3" t="s">
        <v>5</v>
      </c>
      <c r="E5" s="3" t="s">
        <v>7</v>
      </c>
      <c r="F5" s="3" t="s">
        <v>8</v>
      </c>
      <c r="G5" s="4" t="s">
        <v>9</v>
      </c>
      <c r="H5" s="25" t="s">
        <v>31</v>
      </c>
      <c r="I5" s="26" t="s">
        <v>32</v>
      </c>
      <c r="J5" s="26" t="s">
        <v>33</v>
      </c>
      <c r="K5" s="26" t="s">
        <v>34</v>
      </c>
      <c r="L5" s="34" t="s">
        <v>35</v>
      </c>
      <c r="M5" s="6" t="s">
        <v>36</v>
      </c>
      <c r="N5" s="3" t="s">
        <v>37</v>
      </c>
      <c r="O5" s="7" t="s">
        <v>38</v>
      </c>
    </row>
    <row r="6" spans="2:17" ht="18.75" thickBot="1" x14ac:dyDescent="0.25">
      <c r="B6" s="50"/>
      <c r="C6" s="51" t="s">
        <v>10</v>
      </c>
      <c r="D6" s="52"/>
      <c r="E6" s="52"/>
      <c r="F6" s="52" t="s">
        <v>11</v>
      </c>
      <c r="G6" s="56"/>
      <c r="H6" s="40" t="s">
        <v>12</v>
      </c>
      <c r="I6" s="54"/>
      <c r="J6" s="54"/>
      <c r="K6" s="54"/>
      <c r="L6" s="55"/>
      <c r="M6" s="40" t="s">
        <v>13</v>
      </c>
      <c r="N6" s="41"/>
      <c r="O6" s="42"/>
      <c r="P6" s="2"/>
      <c r="Q6" s="2"/>
    </row>
    <row r="7" spans="2:17" x14ac:dyDescent="0.2">
      <c r="B7" s="27" t="s">
        <v>14</v>
      </c>
      <c r="C7" s="25">
        <v>410</v>
      </c>
      <c r="D7" s="25">
        <v>20</v>
      </c>
      <c r="E7" s="25">
        <v>92</v>
      </c>
      <c r="F7" s="25">
        <v>150</v>
      </c>
      <c r="G7" s="25">
        <v>300</v>
      </c>
      <c r="H7" s="22"/>
      <c r="I7" s="23"/>
      <c r="J7" s="23"/>
      <c r="K7" s="23"/>
      <c r="L7" s="24"/>
      <c r="M7" s="22"/>
      <c r="N7" s="23"/>
      <c r="O7" s="24"/>
    </row>
    <row r="8" spans="2:17" x14ac:dyDescent="0.2">
      <c r="B8" s="10" t="s">
        <v>15</v>
      </c>
      <c r="C8" s="8">
        <v>195</v>
      </c>
      <c r="D8" s="8">
        <v>20</v>
      </c>
      <c r="E8" s="8">
        <v>92</v>
      </c>
      <c r="F8" s="8">
        <v>170</v>
      </c>
      <c r="G8" s="8">
        <v>200</v>
      </c>
      <c r="H8" s="22"/>
      <c r="I8" s="23"/>
      <c r="J8" s="23"/>
      <c r="K8" s="16"/>
      <c r="L8" s="17"/>
      <c r="M8" s="15"/>
      <c r="N8" s="16"/>
      <c r="O8" s="17"/>
    </row>
    <row r="9" spans="2:17" x14ac:dyDescent="0.2">
      <c r="B9" s="10" t="s">
        <v>16</v>
      </c>
      <c r="C9" s="8">
        <v>110</v>
      </c>
      <c r="D9" s="8">
        <v>20</v>
      </c>
      <c r="E9" s="8">
        <v>92</v>
      </c>
      <c r="F9" s="8">
        <v>140</v>
      </c>
      <c r="G9" s="8">
        <v>150</v>
      </c>
      <c r="H9" s="22"/>
      <c r="I9" s="23"/>
      <c r="J9" s="23"/>
      <c r="K9" s="16"/>
      <c r="L9" s="17"/>
      <c r="M9" s="15"/>
      <c r="N9" s="16"/>
      <c r="O9" s="17"/>
    </row>
    <row r="10" spans="2:17" x14ac:dyDescent="0.2">
      <c r="B10" s="10" t="s">
        <v>17</v>
      </c>
      <c r="C10" s="8">
        <v>70</v>
      </c>
      <c r="D10" s="8">
        <v>20</v>
      </c>
      <c r="E10" s="8">
        <v>92</v>
      </c>
      <c r="F10" s="8">
        <v>120</v>
      </c>
      <c r="G10" s="8">
        <v>120</v>
      </c>
      <c r="H10" s="22"/>
      <c r="I10" s="23"/>
      <c r="J10" s="23"/>
      <c r="K10" s="16"/>
      <c r="L10" s="17"/>
      <c r="M10" s="15"/>
      <c r="N10" s="16"/>
      <c r="O10" s="17"/>
    </row>
    <row r="11" spans="2:17" x14ac:dyDescent="0.2">
      <c r="B11" s="10" t="s">
        <v>18</v>
      </c>
      <c r="C11" s="8">
        <v>50</v>
      </c>
      <c r="D11" s="8">
        <v>20</v>
      </c>
      <c r="E11" s="8">
        <v>92</v>
      </c>
      <c r="F11" s="8">
        <v>100</v>
      </c>
      <c r="G11" s="8">
        <v>80</v>
      </c>
      <c r="H11" s="22"/>
      <c r="I11" s="23"/>
      <c r="J11" s="23"/>
      <c r="K11" s="16"/>
      <c r="L11" s="17"/>
      <c r="M11" s="15"/>
      <c r="N11" s="16"/>
      <c r="O11" s="17"/>
    </row>
    <row r="12" spans="2:17" x14ac:dyDescent="0.2">
      <c r="B12" s="10" t="s">
        <v>19</v>
      </c>
      <c r="C12" s="8">
        <v>45</v>
      </c>
      <c r="D12" s="8">
        <v>20</v>
      </c>
      <c r="E12" s="8">
        <v>92</v>
      </c>
      <c r="F12" s="8">
        <v>90</v>
      </c>
      <c r="G12" s="8">
        <v>50</v>
      </c>
      <c r="H12" s="22"/>
      <c r="I12" s="23"/>
      <c r="J12" s="23"/>
      <c r="K12" s="16"/>
      <c r="L12" s="17"/>
      <c r="M12" s="15"/>
      <c r="N12" s="16"/>
      <c r="O12" s="17"/>
    </row>
    <row r="13" spans="2:17" x14ac:dyDescent="0.2">
      <c r="B13" s="10" t="s">
        <v>20</v>
      </c>
      <c r="C13" s="8">
        <v>40</v>
      </c>
      <c r="D13" s="8">
        <v>20</v>
      </c>
      <c r="E13" s="8">
        <v>92</v>
      </c>
      <c r="F13" s="8">
        <v>70</v>
      </c>
      <c r="G13" s="8">
        <v>20</v>
      </c>
      <c r="H13" s="22"/>
      <c r="I13" s="23"/>
      <c r="J13" s="23"/>
      <c r="K13" s="16"/>
      <c r="L13" s="17"/>
      <c r="M13" s="15"/>
      <c r="N13" s="16"/>
      <c r="O13" s="17"/>
    </row>
    <row r="14" spans="2:17" x14ac:dyDescent="0.2">
      <c r="B14" s="10" t="s">
        <v>21</v>
      </c>
      <c r="C14" s="8">
        <v>35</v>
      </c>
      <c r="D14" s="8">
        <v>20</v>
      </c>
      <c r="E14" s="8">
        <v>92</v>
      </c>
      <c r="F14" s="8">
        <v>60</v>
      </c>
      <c r="G14" s="8">
        <v>0</v>
      </c>
      <c r="H14" s="22"/>
      <c r="I14" s="23"/>
      <c r="J14" s="23"/>
      <c r="K14" s="16"/>
      <c r="L14" s="17"/>
      <c r="M14" s="15"/>
      <c r="N14" s="16"/>
      <c r="O14" s="17"/>
    </row>
    <row r="15" spans="2:17" x14ac:dyDescent="0.2">
      <c r="B15" s="10" t="s">
        <v>22</v>
      </c>
      <c r="C15" s="8">
        <v>25</v>
      </c>
      <c r="D15" s="8">
        <v>20</v>
      </c>
      <c r="E15" s="8">
        <v>92</v>
      </c>
      <c r="F15" s="8">
        <v>70</v>
      </c>
      <c r="G15" s="8">
        <v>50</v>
      </c>
      <c r="H15" s="22"/>
      <c r="I15" s="23"/>
      <c r="J15" s="23"/>
      <c r="K15" s="16"/>
      <c r="L15" s="17"/>
      <c r="M15" s="15"/>
      <c r="N15" s="16"/>
      <c r="O15" s="17"/>
    </row>
    <row r="16" spans="2:17" x14ac:dyDescent="0.2">
      <c r="B16" s="10" t="s">
        <v>23</v>
      </c>
      <c r="C16" s="8">
        <v>55</v>
      </c>
      <c r="D16" s="8">
        <v>20</v>
      </c>
      <c r="E16" s="8">
        <v>92</v>
      </c>
      <c r="F16" s="8">
        <v>90</v>
      </c>
      <c r="G16" s="8">
        <v>70</v>
      </c>
      <c r="H16" s="22"/>
      <c r="I16" s="23"/>
      <c r="J16" s="23"/>
      <c r="K16" s="16"/>
      <c r="L16" s="17"/>
      <c r="M16" s="15"/>
      <c r="N16" s="16"/>
      <c r="O16" s="17"/>
    </row>
    <row r="17" spans="2:15" x14ac:dyDescent="0.2">
      <c r="B17" s="10" t="s">
        <v>24</v>
      </c>
      <c r="C17" s="8">
        <v>120</v>
      </c>
      <c r="D17" s="8">
        <v>20</v>
      </c>
      <c r="E17" s="8">
        <v>92</v>
      </c>
      <c r="F17" s="8">
        <v>100</v>
      </c>
      <c r="G17" s="8">
        <v>100</v>
      </c>
      <c r="H17" s="22"/>
      <c r="I17" s="23"/>
      <c r="J17" s="23"/>
      <c r="K17" s="16"/>
      <c r="L17" s="17"/>
      <c r="M17" s="15"/>
      <c r="N17" s="16"/>
      <c r="O17" s="17"/>
    </row>
    <row r="18" spans="2:15" ht="15.75" thickBot="1" x14ac:dyDescent="0.25">
      <c r="B18" s="11" t="s">
        <v>25</v>
      </c>
      <c r="C18" s="9">
        <v>330</v>
      </c>
      <c r="D18" s="8">
        <v>20</v>
      </c>
      <c r="E18" s="8">
        <v>92</v>
      </c>
      <c r="F18" s="9">
        <v>120</v>
      </c>
      <c r="G18" s="9">
        <v>200</v>
      </c>
      <c r="H18" s="35"/>
      <c r="I18" s="36"/>
      <c r="J18" s="36"/>
      <c r="K18" s="19"/>
      <c r="L18" s="20"/>
      <c r="M18" s="18"/>
      <c r="N18" s="19"/>
      <c r="O18" s="20"/>
    </row>
    <row r="19" spans="2:15" ht="18" x14ac:dyDescent="0.2">
      <c r="B19" s="43" t="s">
        <v>44</v>
      </c>
      <c r="C19" s="43"/>
      <c r="D19" s="43"/>
      <c r="E19" s="1">
        <v>6</v>
      </c>
      <c r="F19" s="2" t="s">
        <v>45</v>
      </c>
      <c r="M19" s="14" t="s">
        <v>48</v>
      </c>
      <c r="N19" s="21">
        <f>SUM(N7:N18)</f>
        <v>0</v>
      </c>
    </row>
    <row r="20" spans="2:15" ht="20.25" x14ac:dyDescent="0.35">
      <c r="B20" s="44" t="s">
        <v>51</v>
      </c>
      <c r="C20" s="44"/>
      <c r="D20" s="44"/>
      <c r="E20" s="1">
        <v>0.25</v>
      </c>
      <c r="M20" s="14" t="s">
        <v>49</v>
      </c>
      <c r="N20" s="1">
        <f>O18</f>
        <v>0</v>
      </c>
    </row>
    <row r="21" spans="2:15" ht="19.5" x14ac:dyDescent="0.35">
      <c r="M21" s="39" t="s">
        <v>50</v>
      </c>
      <c r="N21" s="21">
        <f>N20/(365*24*3600)*1000000</f>
        <v>0</v>
      </c>
    </row>
    <row r="22" spans="2:15" ht="19.5" x14ac:dyDescent="0.35">
      <c r="B22" s="12" t="s">
        <v>26</v>
      </c>
      <c r="G22" s="12" t="s">
        <v>39</v>
      </c>
    </row>
    <row r="23" spans="2:15" ht="19.5" x14ac:dyDescent="0.35">
      <c r="B23" s="2" t="s">
        <v>27</v>
      </c>
      <c r="G23" s="12" t="s">
        <v>40</v>
      </c>
    </row>
    <row r="24" spans="2:15" ht="19.5" x14ac:dyDescent="0.35">
      <c r="B24" s="13" t="s">
        <v>28</v>
      </c>
      <c r="G24" s="12" t="s">
        <v>41</v>
      </c>
    </row>
    <row r="25" spans="2:15" ht="19.5" x14ac:dyDescent="0.35">
      <c r="B25" s="13" t="s">
        <v>29</v>
      </c>
      <c r="G25" s="12" t="s">
        <v>42</v>
      </c>
    </row>
    <row r="26" spans="2:15" ht="19.5" x14ac:dyDescent="0.35">
      <c r="B26" s="2" t="s">
        <v>30</v>
      </c>
      <c r="G26" s="12" t="s">
        <v>43</v>
      </c>
    </row>
    <row r="27" spans="2:15" x14ac:dyDescent="0.2">
      <c r="G27" s="12" t="s">
        <v>47</v>
      </c>
    </row>
  </sheetData>
  <mergeCells count="11">
    <mergeCell ref="B19:D19"/>
    <mergeCell ref="B20:D20"/>
    <mergeCell ref="B1:O1"/>
    <mergeCell ref="C3:G3"/>
    <mergeCell ref="H3:L3"/>
    <mergeCell ref="M3:O3"/>
    <mergeCell ref="B5:B6"/>
    <mergeCell ref="C6:E6"/>
    <mergeCell ref="F6:G6"/>
    <mergeCell ref="H6:L6"/>
    <mergeCell ref="M6:O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VR</vt:lpstr>
      <vt:lpstr>VR (Alunos)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   </cp:lastModifiedBy>
  <dcterms:created xsi:type="dcterms:W3CDTF">2011-04-28T15:32:18Z</dcterms:created>
  <dcterms:modified xsi:type="dcterms:W3CDTF">2019-10-18T19:00:03Z</dcterms:modified>
</cp:coreProperties>
</file>