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ropbox\aulas-2020\CCM-2020\EAD\aula_ao_vivo_06-maio\"/>
    </mc:Choice>
  </mc:AlternateContent>
  <xr:revisionPtr revIDLastSave="0" documentId="13_ncr:1_{DB0CC62C-99A1-4AF4-8335-26B0F521A6A5}" xr6:coauthVersionLast="44" xr6:coauthVersionMax="44" xr10:uidLastSave="{00000000-0000-0000-0000-000000000000}"/>
  <bookViews>
    <workbookView xWindow="-120" yWindow="-120" windowWidth="29040" windowHeight="15840" activeTab="3" xr2:uid="{00000000-000D-0000-FFFF-FFFF00000000}"/>
  </bookViews>
  <sheets>
    <sheet name="Answer Report 1" sheetId="4" r:id="rId1"/>
    <sheet name="Sensitivity Report 1" sheetId="5" r:id="rId2"/>
    <sheet name="Limits Report 1" sheetId="6" r:id="rId3"/>
    <sheet name="Plan1" sheetId="1" r:id="rId4"/>
    <sheet name="Plan2" sheetId="2" r:id="rId5"/>
    <sheet name="Plan3" sheetId="3" r:id="rId6"/>
  </sheets>
  <definedNames>
    <definedName name="solver_adj" localSheetId="3" hidden="1">Plan1!$B$8:$F$8</definedName>
    <definedName name="solver_adj" localSheetId="4" hidden="1">Plan2!$B$6:$F$6</definedName>
    <definedName name="solver_cvg" localSheetId="3" hidden="1">0.0001</definedName>
    <definedName name="solver_cvg" localSheetId="4" hidden="1">0.0001</definedName>
    <definedName name="solver_drv" localSheetId="3" hidden="1">1</definedName>
    <definedName name="solver_drv" localSheetId="4" hidden="1">2</definedName>
    <definedName name="solver_eng" localSheetId="3" hidden="1">1</definedName>
    <definedName name="solver_eng" localSheetId="4" hidden="1">1</definedName>
    <definedName name="solver_est" localSheetId="3" hidden="1">1</definedName>
    <definedName name="solver_est" localSheetId="4" hidden="1">1</definedName>
    <definedName name="solver_itr" localSheetId="3" hidden="1">2147483647</definedName>
    <definedName name="solver_itr" localSheetId="4" hidden="1">2147483647</definedName>
    <definedName name="solver_lhs1" localSheetId="3" hidden="1">Plan1!$B$14:$D$14</definedName>
    <definedName name="solver_lhs1" localSheetId="4" hidden="1">Plan2!$B$12:$D$12</definedName>
    <definedName name="solver_lhs2" localSheetId="3" hidden="1">Plan1!$B$8:$F$8</definedName>
    <definedName name="solver_lhs2" localSheetId="4" hidden="1">Plan2!$B$6:$F$6</definedName>
    <definedName name="solver_lhs3" localSheetId="3" hidden="1">Plan1!$G$14</definedName>
    <definedName name="solver_lhs3" localSheetId="4" hidden="1">Plan2!$G$12</definedName>
    <definedName name="solver_mip" localSheetId="3" hidden="1">2147483647</definedName>
    <definedName name="solver_mip" localSheetId="4" hidden="1">2147483647</definedName>
    <definedName name="solver_mni" localSheetId="3" hidden="1">30</definedName>
    <definedName name="solver_mni" localSheetId="4" hidden="1">30</definedName>
    <definedName name="solver_mrt" localSheetId="3" hidden="1">0.075</definedName>
    <definedName name="solver_mrt" localSheetId="4" hidden="1">0.075</definedName>
    <definedName name="solver_msl" localSheetId="3" hidden="1">2</definedName>
    <definedName name="solver_msl" localSheetId="4" hidden="1">2</definedName>
    <definedName name="solver_neg" localSheetId="3" hidden="1">1</definedName>
    <definedName name="solver_neg" localSheetId="4" hidden="1">1</definedName>
    <definedName name="solver_nod" localSheetId="3" hidden="1">2147483647</definedName>
    <definedName name="solver_nod" localSheetId="4" hidden="1">2147483647</definedName>
    <definedName name="solver_num" localSheetId="3" hidden="1">3</definedName>
    <definedName name="solver_num" localSheetId="4" hidden="1">3</definedName>
    <definedName name="solver_nwt" localSheetId="3" hidden="1">1</definedName>
    <definedName name="solver_nwt" localSheetId="4" hidden="1">1</definedName>
    <definedName name="solver_opt" localSheetId="3" hidden="1">Plan1!$F$14</definedName>
    <definedName name="solver_opt" localSheetId="4" hidden="1">Plan2!$F$12</definedName>
    <definedName name="solver_pre" localSheetId="3" hidden="1">0.000001</definedName>
    <definedName name="solver_pre" localSheetId="4" hidden="1">0.000001</definedName>
    <definedName name="solver_rbv" localSheetId="3" hidden="1">1</definedName>
    <definedName name="solver_rbv" localSheetId="4" hidden="1">2</definedName>
    <definedName name="solver_rel1" localSheetId="3" hidden="1">2</definedName>
    <definedName name="solver_rel1" localSheetId="4" hidden="1">2</definedName>
    <definedName name="solver_rel2" localSheetId="3" hidden="1">3</definedName>
    <definedName name="solver_rel2" localSheetId="4" hidden="1">3</definedName>
    <definedName name="solver_rel3" localSheetId="3" hidden="1">2</definedName>
    <definedName name="solver_rel3" localSheetId="4" hidden="1">2</definedName>
    <definedName name="solver_rhs1" localSheetId="3" hidden="1">0</definedName>
    <definedName name="solver_rhs1" localSheetId="4" hidden="1">0</definedName>
    <definedName name="solver_rhs2" localSheetId="3" hidden="1">0.000000001</definedName>
    <definedName name="solver_rhs2" localSheetId="4" hidden="1">0.001</definedName>
    <definedName name="solver_rhs3" localSheetId="3" hidden="1">0</definedName>
    <definedName name="solver_rhs3" localSheetId="4" hidden="1">0</definedName>
    <definedName name="solver_rlx" localSheetId="3" hidden="1">2</definedName>
    <definedName name="solver_rlx" localSheetId="4" hidden="1">2</definedName>
    <definedName name="solver_rsd" localSheetId="3" hidden="1">0</definedName>
    <definedName name="solver_rsd" localSheetId="4" hidden="1">0</definedName>
    <definedName name="solver_scl" localSheetId="3" hidden="1">1</definedName>
    <definedName name="solver_scl" localSheetId="4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sz" localSheetId="3" hidden="1">100</definedName>
    <definedName name="solver_ssz" localSheetId="4" hidden="1">100</definedName>
    <definedName name="solver_tim" localSheetId="3" hidden="1">2147483647</definedName>
    <definedName name="solver_tim" localSheetId="4" hidden="1">2147483647</definedName>
    <definedName name="solver_tol" localSheetId="3" hidden="1">0.01</definedName>
    <definedName name="solver_tol" localSheetId="4" hidden="1">0.01</definedName>
    <definedName name="solver_typ" localSheetId="3" hidden="1">3</definedName>
    <definedName name="solver_typ" localSheetId="4" hidden="1">3</definedName>
    <definedName name="solver_val" localSheetId="3" hidden="1">0</definedName>
    <definedName name="solver_val" localSheetId="4" hidden="1">0</definedName>
    <definedName name="solver_ver" localSheetId="3" hidden="1">3</definedName>
    <definedName name="solver_ver" localSheetId="4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B13" i="1" l="1"/>
  <c r="G19" i="1"/>
  <c r="D11" i="2" l="1"/>
  <c r="C11" i="2"/>
  <c r="B11" i="2"/>
  <c r="D10" i="2"/>
  <c r="C10" i="2"/>
  <c r="B10" i="2"/>
  <c r="G6" i="2"/>
  <c r="G8" i="2" s="1"/>
  <c r="D13" i="1"/>
  <c r="D12" i="1"/>
  <c r="C13" i="1"/>
  <c r="C12" i="1"/>
  <c r="B12" i="1"/>
  <c r="G8" i="1"/>
  <c r="G10" i="1" s="1"/>
  <c r="C14" i="1" l="1"/>
  <c r="C12" i="2"/>
  <c r="D12" i="2"/>
  <c r="G13" i="1"/>
  <c r="G14" i="1" s="1"/>
  <c r="F13" i="1"/>
  <c r="F14" i="1" s="1"/>
  <c r="D14" i="1"/>
  <c r="B14" i="1"/>
  <c r="B12" i="2"/>
  <c r="F11" i="2"/>
  <c r="F12" i="2" s="1"/>
  <c r="G11" i="2"/>
  <c r="G12" i="2" s="1"/>
</calcChain>
</file>

<file path=xl/sharedStrings.xml><?xml version="1.0" encoding="utf-8"?>
<sst xmlns="http://schemas.openxmlformats.org/spreadsheetml/2006/main" count="228" uniqueCount="111">
  <si>
    <t>CH4+H2O=CO2+3H2</t>
  </si>
  <si>
    <t>CH4+2H2O=CO2+4H2</t>
  </si>
  <si>
    <t>K1=</t>
  </si>
  <si>
    <t>K2=</t>
  </si>
  <si>
    <t>T/K=</t>
  </si>
  <si>
    <t>P/bar=</t>
  </si>
  <si>
    <t>mols in.</t>
  </si>
  <si>
    <t>mols eq.</t>
  </si>
  <si>
    <t>CH4</t>
  </si>
  <si>
    <t>H2O</t>
  </si>
  <si>
    <t>CO2</t>
  </si>
  <si>
    <t>H2</t>
  </si>
  <si>
    <t>CO</t>
  </si>
  <si>
    <t>ntot</t>
  </si>
  <si>
    <t>P/ntot</t>
  </si>
  <si>
    <t>inicial</t>
  </si>
  <si>
    <t xml:space="preserve">eq. </t>
  </si>
  <si>
    <t>erro rel.</t>
  </si>
  <si>
    <t>carbono</t>
  </si>
  <si>
    <t>hidrogênio</t>
  </si>
  <si>
    <t>oxigênio</t>
  </si>
  <si>
    <t>K1CALC</t>
  </si>
  <si>
    <t>K2CALC</t>
  </si>
  <si>
    <t>pressão/bar</t>
  </si>
  <si>
    <t>Por Flávia Adachi - 2014</t>
  </si>
  <si>
    <t>Composição de equilíbrio do sistema em função da pressão</t>
  </si>
  <si>
    <t>Microsoft Excel 14.0 Answer Report</t>
  </si>
  <si>
    <t>Worksheet: [Aula-20-Equilíbrio simultâneo_exemplo_Levine.xlsx]Plan1</t>
  </si>
  <si>
    <t>Report Created: 23/05/2016 09:50:16</t>
  </si>
  <si>
    <t>Result: Solver found a solution.  All Constraints and optimality conditions are satisfied.</t>
  </si>
  <si>
    <t>Solver Engine</t>
  </si>
  <si>
    <t>Engine: GRG Nonlinear</t>
  </si>
  <si>
    <t>Solution Time: 0.11 Seconds.</t>
  </si>
  <si>
    <t>Iterations: 4 Subproblems: 0</t>
  </si>
  <si>
    <t>Solver Options</t>
  </si>
  <si>
    <t>Max Time Unlimited,  Iterations Unlimited, Precision 0.000001, Use Automatic Scaling</t>
  </si>
  <si>
    <t xml:space="preserve"> Convergence 0.0001, Population Size 100, Random Seed 0, Derivatives Forward, Require Bounds</t>
  </si>
  <si>
    <t>Max Subproblems Unlimited, Max Integer Sols Unlimited, Integer Tolerance 1%, Assume NonNegative</t>
  </si>
  <si>
    <t>Objective Cell (Value Of)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</si>
  <si>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</si>
  <si>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</si>
  <si>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</si>
  <si>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</si>
  <si>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</si>
  <si>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</si>
  <si>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</si>
  <si>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</si>
  <si>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</si>
  <si>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</si>
  <si>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</si>
  <si>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$F$14</t>
  </si>
  <si>
    <t>erro rel. K1CALC</t>
  </si>
  <si>
    <t>$B$8</t>
  </si>
  <si>
    <t>mols eq. CH4</t>
  </si>
  <si>
    <t>Contin</t>
  </si>
  <si>
    <t>$C$8</t>
  </si>
  <si>
    <t>mols eq. H2O</t>
  </si>
  <si>
    <t>$D$8</t>
  </si>
  <si>
    <t>mols eq. CO2</t>
  </si>
  <si>
    <t>$E$8</t>
  </si>
  <si>
    <t>mols eq. H2</t>
  </si>
  <si>
    <t>$F$8</t>
  </si>
  <si>
    <t>mols eq. CO</t>
  </si>
  <si>
    <t>$B$14</t>
  </si>
  <si>
    <t>erro rel. carbono</t>
  </si>
  <si>
    <t>$B$14=0</t>
  </si>
  <si>
    <t>Binding</t>
  </si>
  <si>
    <t>$C$14</t>
  </si>
  <si>
    <t>erro rel. hidrogênio</t>
  </si>
  <si>
    <t>$C$14=0</t>
  </si>
  <si>
    <t>$D$14</t>
  </si>
  <si>
    <t>erro rel. oxigênio</t>
  </si>
  <si>
    <t>$D$14=0</t>
  </si>
  <si>
    <t>$G$14</t>
  </si>
  <si>
    <t>erro rel. K2CALC</t>
  </si>
  <si>
    <t>$G$14=0</t>
  </si>
  <si>
    <t>$F$14=0</t>
  </si>
  <si>
    <t>$B$8&gt;=0.000000001</t>
  </si>
  <si>
    <t>Not Binding</t>
  </si>
  <si>
    <t>$C$8&gt;=0.000000001</t>
  </si>
  <si>
    <t>$D$8&gt;=0.000000001</t>
  </si>
  <si>
    <t>$E$8&gt;=0.000000001</t>
  </si>
  <si>
    <t>$F$8&gt;=0.000000001</t>
  </si>
  <si>
    <t>$B$8:$F$8</t>
  </si>
  <si>
    <t>$B$14:$D$14 = 0</t>
  </si>
  <si>
    <t>$B$8:$F$8 &gt;= 0.000000001</t>
  </si>
  <si>
    <t>Microsoft Excel 14.0 Sensitivity Report</t>
  </si>
  <si>
    <t>Report Created: 23/05/2016 09:50:17</t>
  </si>
  <si>
    <t>Final</t>
  </si>
  <si>
    <t>Value</t>
  </si>
  <si>
    <t>Reduced</t>
  </si>
  <si>
    <t>Gradient</t>
  </si>
  <si>
    <t>Lagrange</t>
  </si>
  <si>
    <t>Multiplier</t>
  </si>
  <si>
    <t>Microsoft Excel 14.0 Limits Report</t>
  </si>
  <si>
    <t>Objective</t>
  </si>
  <si>
    <t>Variable</t>
  </si>
  <si>
    <t>Lower</t>
  </si>
  <si>
    <t>Limit</t>
  </si>
  <si>
    <t>Result</t>
  </si>
  <si>
    <t>Upper</t>
  </si>
  <si>
    <t xml:space="preserve">Desafio: criar uma série de gráficos como esse para outros 10 valores de </t>
  </si>
  <si>
    <t xml:space="preserve">temperatura usando os valores de K fornecidos e corrigindo com base </t>
  </si>
  <si>
    <t>nas funções termodinâmicas adequadas e construir uma superfícies de</t>
  </si>
  <si>
    <t xml:space="preserve"> resposta que forneça n em função de P e T!</t>
  </si>
  <si>
    <t xml:space="preserve">Habilitar o SOLVER em Arquivo, Opções, Suplementos, selecionar suplementos excel na caixa dropdown </t>
  </si>
  <si>
    <t>e clicar em Ir. Selecionar SOLVER nas opções. Solver deve aparecer no final da faixa superior em "Dados"</t>
  </si>
  <si>
    <t>verde - dados do exercício</t>
  </si>
  <si>
    <t>laranja - valores ajustados pelo solver</t>
  </si>
  <si>
    <t>azul - objetivo - zerar valor do erro relativo</t>
  </si>
  <si>
    <t>COMPOSIÇÃO NO EQUILÍBRIO (calculado por sucessivas soluções do SOLVER)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</si>
</sst>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/>
    <xf numFmtId="0" fontId="0" fillId="0" borderId="4" xfId="0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0" fillId="0" borderId="0" xfId="0" applyNumberForma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Composição</a:t>
            </a:r>
            <a:r>
              <a:rPr lang="pt-BR" baseline="0"/>
              <a:t> de equilíbrio do sistema em função da pressão</a:t>
            </a:r>
            <a:endParaRPr lang="pt-BR"/>
          </a:p>
        </c:rich>
      </c:tx>
      <c:layout>
        <c:manualLayout>
          <c:xMode val="edge"/>
          <c:yMode val="edge"/>
          <c:x val="0.14780082170295342"/>
          <c:y val="1.37457044673539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66422695601539"/>
          <c:y val="0.16983843686205893"/>
          <c:w val="0.74322468819828247"/>
          <c:h val="0.756881995811129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Plan1!$B$17</c:f>
              <c:strCache>
                <c:ptCount val="1"/>
                <c:pt idx="0">
                  <c:v>CH4</c:v>
                </c:pt>
              </c:strCache>
            </c:strRef>
          </c:tx>
          <c:xVal>
            <c:numRef>
              <c:f>Plan1!$A$18:$A$27</c:f>
              <c:numCache>
                <c:formatCode>General</c:formatCode>
                <c:ptCount val="10"/>
                <c:pt idx="0">
                  <c:v>1E-3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  <c:pt idx="5">
                  <c:v>100</c:v>
                </c:pt>
                <c:pt idx="6">
                  <c:v>1000</c:v>
                </c:pt>
                <c:pt idx="7">
                  <c:v>10000</c:v>
                </c:pt>
              </c:numCache>
            </c:numRef>
          </c:xVal>
          <c:yVal>
            <c:numRef>
              <c:f>Plan1!$B$18:$B$27</c:f>
              <c:numCache>
                <c:formatCode>General</c:formatCode>
                <c:ptCount val="10"/>
                <c:pt idx="0">
                  <c:v>6.1010104507926491E-4</c:v>
                </c:pt>
                <c:pt idx="1">
                  <c:v>6.1015026231828532E-4</c:v>
                </c:pt>
                <c:pt idx="2">
                  <c:v>5.2681828196828914E-2</c:v>
                </c:pt>
                <c:pt idx="3">
                  <c:v>0.69014121120146332</c:v>
                </c:pt>
                <c:pt idx="4">
                  <c:v>1.3552607478139009</c:v>
                </c:pt>
                <c:pt idx="5">
                  <c:v>1.6186583753451083</c:v>
                </c:pt>
                <c:pt idx="6">
                  <c:v>1.7074051262357723</c:v>
                </c:pt>
                <c:pt idx="7">
                  <c:v>1.7363857441763539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D8-4010-8299-81DFAD33C428}"/>
            </c:ext>
          </c:extLst>
        </c:ser>
        <c:ser>
          <c:idx val="1"/>
          <c:order val="1"/>
          <c:tx>
            <c:strRef>
              <c:f>Plan1!$C$17</c:f>
              <c:strCache>
                <c:ptCount val="1"/>
                <c:pt idx="0">
                  <c:v>H2O</c:v>
                </c:pt>
              </c:strCache>
            </c:strRef>
          </c:tx>
          <c:xVal>
            <c:numRef>
              <c:f>Plan1!$A$18:$A$27</c:f>
              <c:numCache>
                <c:formatCode>General</c:formatCode>
                <c:ptCount val="10"/>
                <c:pt idx="0">
                  <c:v>1E-3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  <c:pt idx="5">
                  <c:v>100</c:v>
                </c:pt>
                <c:pt idx="6">
                  <c:v>1000</c:v>
                </c:pt>
                <c:pt idx="7">
                  <c:v>10000</c:v>
                </c:pt>
              </c:numCache>
            </c:numRef>
          </c:xVal>
          <c:yVal>
            <c:numRef>
              <c:f>Plan1!$C$18:$C$27</c:f>
              <c:numCache>
                <c:formatCode>General</c:formatCode>
                <c:ptCount val="10"/>
                <c:pt idx="0">
                  <c:v>0.32480512218183227</c:v>
                </c:pt>
                <c:pt idx="1">
                  <c:v>0.32480100003637319</c:v>
                </c:pt>
                <c:pt idx="2">
                  <c:v>0.34030735590859129</c:v>
                </c:pt>
                <c:pt idx="3">
                  <c:v>0.50910315491062663</c:v>
                </c:pt>
                <c:pt idx="4">
                  <c:v>0.59705703940621635</c:v>
                </c:pt>
                <c:pt idx="5">
                  <c:v>0.56038198175564069</c:v>
                </c:pt>
                <c:pt idx="6">
                  <c:v>0.52454207663918129</c:v>
                </c:pt>
                <c:pt idx="7">
                  <c:v>0.50848247465949159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D8-4010-8299-81DFAD33C428}"/>
            </c:ext>
          </c:extLst>
        </c:ser>
        <c:ser>
          <c:idx val="2"/>
          <c:order val="2"/>
          <c:tx>
            <c:strRef>
              <c:f>Plan1!$D$17</c:f>
              <c:strCache>
                <c:ptCount val="1"/>
                <c:pt idx="0">
                  <c:v>CO2</c:v>
                </c:pt>
              </c:strCache>
            </c:strRef>
          </c:tx>
          <c:xVal>
            <c:numRef>
              <c:f>Plan1!$A$18:$A$27</c:f>
              <c:numCache>
                <c:formatCode>General</c:formatCode>
                <c:ptCount val="10"/>
                <c:pt idx="0">
                  <c:v>1E-3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  <c:pt idx="5">
                  <c:v>100</c:v>
                </c:pt>
                <c:pt idx="6">
                  <c:v>1000</c:v>
                </c:pt>
                <c:pt idx="7">
                  <c:v>10000</c:v>
                </c:pt>
              </c:numCache>
            </c:numRef>
          </c:xVal>
          <c:yVal>
            <c:numRef>
              <c:f>Plan1!$D$18:$D$27</c:f>
              <c:numCache>
                <c:formatCode>General</c:formatCode>
                <c:ptCount val="10"/>
                <c:pt idx="0">
                  <c:v>0.67580497886324686</c:v>
                </c:pt>
                <c:pt idx="1">
                  <c:v>0.67580915022881094</c:v>
                </c:pt>
                <c:pt idx="2">
                  <c:v>0.71237447228823769</c:v>
                </c:pt>
                <c:pt idx="3">
                  <c:v>1.1810380562908367</c:v>
                </c:pt>
                <c:pt idx="4">
                  <c:v>1.7582037084076843</c:v>
                </c:pt>
                <c:pt idx="5">
                  <c:v>2.058276393589467</c:v>
                </c:pt>
                <c:pt idx="6">
                  <c:v>2.1828630495965906</c:v>
                </c:pt>
                <c:pt idx="7">
                  <c:v>2.2279032695168399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D8-4010-8299-81DFAD33C428}"/>
            </c:ext>
          </c:extLst>
        </c:ser>
        <c:ser>
          <c:idx val="3"/>
          <c:order val="3"/>
          <c:tx>
            <c:strRef>
              <c:f>Plan1!$E$17</c:f>
              <c:strCache>
                <c:ptCount val="1"/>
                <c:pt idx="0">
                  <c:v>H2</c:v>
                </c:pt>
              </c:strCache>
            </c:strRef>
          </c:tx>
          <c:xVal>
            <c:numRef>
              <c:f>Plan1!$A$18:$A$27</c:f>
              <c:numCache>
                <c:formatCode>General</c:formatCode>
                <c:ptCount val="10"/>
                <c:pt idx="0">
                  <c:v>1E-3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  <c:pt idx="5">
                  <c:v>100</c:v>
                </c:pt>
                <c:pt idx="6">
                  <c:v>1000</c:v>
                </c:pt>
                <c:pt idx="7">
                  <c:v>10000</c:v>
                </c:pt>
              </c:numCache>
            </c:numRef>
          </c:xVal>
          <c:yVal>
            <c:numRef>
              <c:f>Plan1!$E$18:$E$27</c:f>
              <c:numCache>
                <c:formatCode>General</c:formatCode>
                <c:ptCount val="10"/>
                <c:pt idx="0">
                  <c:v>3.6739746757280094</c:v>
                </c:pt>
                <c:pt idx="1">
                  <c:v>3.6739786994403048</c:v>
                </c:pt>
                <c:pt idx="2">
                  <c:v>3.5543289876977511</c:v>
                </c:pt>
                <c:pt idx="3">
                  <c:v>2.1106144226864467</c:v>
                </c:pt>
                <c:pt idx="4">
                  <c:v>0.69242146496598178</c:v>
                </c:pt>
                <c:pt idx="5">
                  <c:v>0.20230126755414288</c:v>
                </c:pt>
                <c:pt idx="6">
                  <c:v>6.0647670889274551E-2</c:v>
                </c:pt>
                <c:pt idx="7">
                  <c:v>1.8746036987800679E-2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D8-4010-8299-81DFAD33C428}"/>
            </c:ext>
          </c:extLst>
        </c:ser>
        <c:ser>
          <c:idx val="4"/>
          <c:order val="4"/>
          <c:tx>
            <c:strRef>
              <c:f>Plan1!$F$17</c:f>
              <c:strCache>
                <c:ptCount val="1"/>
                <c:pt idx="0">
                  <c:v>CO</c:v>
                </c:pt>
              </c:strCache>
            </c:strRef>
          </c:tx>
          <c:xVal>
            <c:numRef>
              <c:f>Plan1!$A$18:$A$27</c:f>
              <c:numCache>
                <c:formatCode>General</c:formatCode>
                <c:ptCount val="10"/>
                <c:pt idx="0">
                  <c:v>1E-3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  <c:pt idx="5">
                  <c:v>100</c:v>
                </c:pt>
                <c:pt idx="6">
                  <c:v>1000</c:v>
                </c:pt>
                <c:pt idx="7">
                  <c:v>10000</c:v>
                </c:pt>
              </c:numCache>
            </c:numRef>
          </c:xVal>
          <c:yVal>
            <c:numRef>
              <c:f>Plan1!$F$18:$F$27</c:f>
              <c:numCache>
                <c:formatCode>General</c:formatCode>
                <c:ptCount val="10"/>
                <c:pt idx="0">
                  <c:v>3.3235849200916743</c:v>
                </c:pt>
                <c:pt idx="1">
                  <c:v>3.3235806995026511</c:v>
                </c:pt>
                <c:pt idx="2">
                  <c:v>3.2349436995149334</c:v>
                </c:pt>
                <c:pt idx="3">
                  <c:v>2.1288207325077</c:v>
                </c:pt>
                <c:pt idx="4">
                  <c:v>0.88653554377841481</c:v>
                </c:pt>
                <c:pt idx="5">
                  <c:v>0.32306523106542512</c:v>
                </c:pt>
                <c:pt idx="6">
                  <c:v>0.10973182416763735</c:v>
                </c:pt>
                <c:pt idx="7">
                  <c:v>3.5710986306807128E-2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D8-4010-8299-81DFAD33C428}"/>
            </c:ext>
          </c:extLst>
        </c:ser>
        <c:ser>
          <c:idx val="5"/>
          <c:order val="5"/>
          <c:tx>
            <c:strRef>
              <c:f>Plan1!$G$17</c:f>
              <c:strCache>
                <c:ptCount val="1"/>
                <c:pt idx="0">
                  <c:v>ntot</c:v>
                </c:pt>
              </c:strCache>
            </c:strRef>
          </c:tx>
          <c:xVal>
            <c:numRef>
              <c:f>Plan1!$A$18:$A$27</c:f>
              <c:numCache>
                <c:formatCode>General</c:formatCode>
                <c:ptCount val="10"/>
                <c:pt idx="0">
                  <c:v>1E-3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  <c:pt idx="5">
                  <c:v>100</c:v>
                </c:pt>
                <c:pt idx="6">
                  <c:v>1000</c:v>
                </c:pt>
                <c:pt idx="7">
                  <c:v>10000</c:v>
                </c:pt>
              </c:numCache>
            </c:numRef>
          </c:xVal>
          <c:yVal>
            <c:numRef>
              <c:f>Plan1!$G$18:$G$27</c:f>
              <c:numCache>
                <c:formatCode>General</c:formatCode>
                <c:ptCount val="10"/>
                <c:pt idx="0">
                  <c:v>7.9987797979098421</c:v>
                </c:pt>
                <c:pt idx="1">
                  <c:v>7.9987796994704583</c:v>
                </c:pt>
                <c:pt idx="2">
                  <c:v>7.8946333298441038</c:v>
                </c:pt>
                <c:pt idx="3">
                  <c:v>6.6197183717216133</c:v>
                </c:pt>
                <c:pt idx="4">
                  <c:v>5.2894785043720205</c:v>
                </c:pt>
                <c:pt idx="5">
                  <c:v>4.7626832493097835</c:v>
                </c:pt>
                <c:pt idx="6">
                  <c:v>4.5851897475284549</c:v>
                </c:pt>
                <c:pt idx="7">
                  <c:v>4.5272285116472935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D8-4010-8299-81DFAD33C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405176"/>
        <c:axId val="465405568"/>
      </c:scatterChart>
      <c:valAx>
        <c:axId val="465405176"/>
        <c:scaling>
          <c:logBase val="10"/>
          <c:orientation val="minMax"/>
          <c:min val="1.0000000000000002E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P/bar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65405568"/>
        <c:crossesAt val="0"/>
        <c:crossBetween val="midCat"/>
      </c:valAx>
      <c:valAx>
        <c:axId val="465405568"/>
        <c:scaling>
          <c:orientation val="minMax"/>
          <c:min val="-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n/mol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65405176"/>
        <c:crossesAt val="1.0000000000000002E-3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266699</xdr:colOff>
      <xdr:row>2</xdr:row>
      <xdr:rowOff>133350</xdr:rowOff>
    </xdr:from>
    <xdr:to>
      <xdr:col>17</xdr:col>
      <xdr:colOff>114300</xdr:colOff>
      <xdr:row>27</xdr:row>
      <xdr:rowOff>38100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0.04132</cdr:x>
      <cdr:y>0.53093</cdr:y>
    </cdr:from>
    <cdr:to>
      <cdr:x>0.17355</cdr:x>
      <cdr:y>0.69588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5751" y="29432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workbookViewId="0"/>
  </sheetViews>
  <sheetFormatPr defaultRowHeight="15" outlineLevelRow="1" x14ac:dyDescent="0.25"/>
  <cols>
    <col min="1" max="1" width="2.28515625" customWidth="1"/>
    <col min="2" max="2" width="6.28515625" customWidth="1"/>
    <col min="3" max="3" width="16.7109375" customWidth="1"/>
    <col min="4" max="4" width="12.7109375" customWidth="1"/>
    <col min="5" max="5" width="18" bestFit="1" customWidth="1"/>
    <col min="6" max="6" width="10.42578125" customWidth="1"/>
    <col min="7" max="7" width="12" bestFit="1" customWidth="1"/>
  </cols>
  <sheetData>
    <row r="1" spans="1:5" x14ac:dyDescent="0.25">
      <c r="A1" s="2" t="s">
        <v>26</v>
      </c>
    </row>
    <row r="2" spans="1:5" x14ac:dyDescent="0.25">
      <c r="A2" s="2" t="s">
        <v>27</v>
      </c>
    </row>
    <row r="3" spans="1:5" x14ac:dyDescent="0.25">
      <c r="A3" s="2" t="s">
        <v>28</v>
      </c>
    </row>
    <row r="4" spans="1:5" x14ac:dyDescent="0.25">
      <c r="A4" s="2" t="s">
        <v>29</v>
      </c>
    </row>
    <row r="5" spans="1:5" x14ac:dyDescent="0.25">
      <c r="A5" s="2" t="s">
        <v>30</v>
      </c>
    </row>
    <row r="6" spans="1:5" hidden="1" outlineLevel="1" x14ac:dyDescent="0.25">
      <c r="A6" s="2"/>
      <c r="B6" t="s">
        <v>31</v>
      </c>
    </row>
    <row r="7" spans="1:5" hidden="1" outlineLevel="1" x14ac:dyDescent="0.25">
      <c r="A7" s="2"/>
      <c r="B7" t="s">
        <v>32</v>
      </c>
    </row>
    <row r="8" spans="1:5" hidden="1" outlineLevel="1" x14ac:dyDescent="0.25">
      <c r="A8" s="2"/>
      <c r="B8" t="s">
        <v>33</v>
      </c>
    </row>
    <row r="9" spans="1:5" collapsed="1" x14ac:dyDescent="0.25">
      <c r="A9" s="2" t="s">
        <v>34</v>
      </c>
    </row>
    <row r="10" spans="1:5" hidden="1" outlineLevel="1" x14ac:dyDescent="0.25">
      <c r="B10" t="s">
        <v>35</v>
      </c>
    </row>
    <row r="11" spans="1:5" hidden="1" outlineLevel="1" x14ac:dyDescent="0.25">
      <c r="B11" t="s">
        <v>36</v>
      </c>
    </row>
    <row r="12" spans="1:5" hidden="1" outlineLevel="1" x14ac:dyDescent="0.25">
      <c r="B12" t="s">
        <v>37</v>
      </c>
    </row>
    <row r="13" spans="1:5" collapsed="1" x14ac:dyDescent="0.25"/>
    <row r="14" spans="1:5" ht="15.75" thickBot="1" x14ac:dyDescent="0.3">
      <c r="A14" t="s">
        <v>38</v>
      </c>
    </row>
    <row r="15" spans="1:5" ht="15.75" thickBot="1" x14ac:dyDescent="0.3">
      <c r="B15" s="4" t="s">
        <v>39</v>
      </c>
      <c r="C15" s="4" t="s">
        <v>40</v>
      </c>
      <c r="D15" s="4" t="s">
        <v>41</v>
      </c>
      <c r="E15" s="4" t="s">
        <v>42</v>
      </c>
    </row>
    <row r="16" spans="1:5" ht="15.75" thickBot="1" x14ac:dyDescent="0.3">
      <c r="B16" s="3" t="s">
        <v>50</v>
      </c>
      <c r="C16" s="3" t="s">
        <v>51</v>
      </c>
      <c r="D16" s="7">
        <v>98.603530578751261</v>
      </c>
      <c r="E16" s="7">
        <v>5.390913369211876E-6</v>
      </c>
    </row>
    <row r="19" spans="1:7" ht="15.75" thickBot="1" x14ac:dyDescent="0.3">
      <c r="A19" t="s">
        <v>43</v>
      </c>
    </row>
    <row r="20" spans="1:7" ht="15.75" thickBot="1" x14ac:dyDescent="0.3">
      <c r="B20" s="4" t="s">
        <v>39</v>
      </c>
      <c r="C20" s="4" t="s">
        <v>40</v>
      </c>
      <c r="D20" s="4" t="s">
        <v>41</v>
      </c>
      <c r="E20" s="4" t="s">
        <v>42</v>
      </c>
      <c r="F20" s="4" t="s">
        <v>44</v>
      </c>
    </row>
    <row r="21" spans="1:7" x14ac:dyDescent="0.25">
      <c r="B21" s="11" t="s">
        <v>83</v>
      </c>
      <c r="C21" s="10"/>
      <c r="D21" s="10"/>
      <c r="E21" s="10"/>
      <c r="F21" s="10"/>
    </row>
    <row r="22" spans="1:7" hidden="1" outlineLevel="1" x14ac:dyDescent="0.25">
      <c r="B22" s="6" t="s">
        <v>52</v>
      </c>
      <c r="C22" s="6" t="s">
        <v>53</v>
      </c>
      <c r="D22" s="8">
        <v>0.6913729829921641</v>
      </c>
      <c r="E22" s="8">
        <v>1.3552513728323941</v>
      </c>
      <c r="F22" s="6" t="s">
        <v>54</v>
      </c>
    </row>
    <row r="23" spans="1:7" hidden="1" outlineLevel="1" x14ac:dyDescent="0.25">
      <c r="B23" s="6" t="s">
        <v>55</v>
      </c>
      <c r="C23" s="6" t="s">
        <v>56</v>
      </c>
      <c r="D23" s="8">
        <v>0.50851083095743166</v>
      </c>
      <c r="E23" s="8">
        <v>0.5970768685225728</v>
      </c>
      <c r="F23" s="6" t="s">
        <v>54</v>
      </c>
    </row>
    <row r="24" spans="1:7" hidden="1" outlineLevel="1" x14ac:dyDescent="0.25">
      <c r="B24" s="6" t="s">
        <v>57</v>
      </c>
      <c r="C24" s="6" t="s">
        <v>58</v>
      </c>
      <c r="D24" s="8">
        <v>1.1828621526434293</v>
      </c>
      <c r="E24" s="8">
        <v>1.7581745043139696</v>
      </c>
      <c r="F24" s="6" t="s">
        <v>54</v>
      </c>
    </row>
    <row r="25" spans="1:7" hidden="1" outlineLevel="1" x14ac:dyDescent="0.25">
      <c r="B25" s="6" t="s">
        <v>59</v>
      </c>
      <c r="C25" s="6" t="s">
        <v>60</v>
      </c>
      <c r="D25" s="8">
        <v>2.1087432031572009</v>
      </c>
      <c r="E25" s="8">
        <v>0.69242038581215282</v>
      </c>
      <c r="F25" s="6" t="s">
        <v>54</v>
      </c>
    </row>
    <row r="26" spans="1:7" ht="15.75" hidden="1" outlineLevel="1" thickBot="1" x14ac:dyDescent="0.3">
      <c r="B26" s="3" t="s">
        <v>61</v>
      </c>
      <c r="C26" s="3" t="s">
        <v>62</v>
      </c>
      <c r="D26" s="7">
        <v>2.1257648642970444</v>
      </c>
      <c r="E26" s="7">
        <v>0.88657412285260628</v>
      </c>
      <c r="F26" s="3" t="s">
        <v>54</v>
      </c>
    </row>
    <row r="27" spans="1:7" collapsed="1" x14ac:dyDescent="0.25">
      <c r="B27" s="5"/>
      <c r="C27" s="5"/>
      <c r="D27" s="9"/>
      <c r="E27" s="9"/>
      <c r="F27" s="5"/>
    </row>
    <row r="30" spans="1:7" ht="15.75" thickBot="1" x14ac:dyDescent="0.3">
      <c r="A30" t="s">
        <v>45</v>
      </c>
    </row>
    <row r="31" spans="1:7" ht="15.75" thickBot="1" x14ac:dyDescent="0.3">
      <c r="B31" s="4" t="s">
        <v>39</v>
      </c>
      <c r="C31" s="4" t="s">
        <v>40</v>
      </c>
      <c r="D31" s="4" t="s">
        <v>46</v>
      </c>
      <c r="E31" s="4" t="s">
        <v>47</v>
      </c>
      <c r="F31" s="4" t="s">
        <v>48</v>
      </c>
      <c r="G31" s="4" t="s">
        <v>49</v>
      </c>
    </row>
    <row r="32" spans="1:7" x14ac:dyDescent="0.25">
      <c r="B32" s="11" t="s">
        <v>84</v>
      </c>
      <c r="C32" s="10"/>
      <c r="D32" s="10"/>
      <c r="E32" s="10"/>
      <c r="F32" s="10"/>
      <c r="G32" s="10"/>
    </row>
    <row r="33" spans="2:7" hidden="1" outlineLevel="1" x14ac:dyDescent="0.25">
      <c r="B33" s="6" t="s">
        <v>63</v>
      </c>
      <c r="C33" s="6" t="s">
        <v>64</v>
      </c>
      <c r="D33" s="8">
        <v>-2.574607194105738E-13</v>
      </c>
      <c r="E33" s="6" t="s">
        <v>65</v>
      </c>
      <c r="F33" s="6" t="s">
        <v>66</v>
      </c>
      <c r="G33" s="6">
        <v>0</v>
      </c>
    </row>
    <row r="34" spans="2:7" hidden="1" outlineLevel="1" x14ac:dyDescent="0.25">
      <c r="B34" s="6" t="s">
        <v>67</v>
      </c>
      <c r="C34" s="6" t="s">
        <v>68</v>
      </c>
      <c r="D34" s="8">
        <v>-1.2156942119645464E-13</v>
      </c>
      <c r="E34" s="6" t="s">
        <v>69</v>
      </c>
      <c r="F34" s="6" t="s">
        <v>66</v>
      </c>
      <c r="G34" s="6">
        <v>0</v>
      </c>
    </row>
    <row r="35" spans="2:7" hidden="1" outlineLevel="1" x14ac:dyDescent="0.25">
      <c r="B35" s="6" t="s">
        <v>70</v>
      </c>
      <c r="C35" s="6" t="s">
        <v>71</v>
      </c>
      <c r="D35" s="8">
        <v>6.2350125062948791E-13</v>
      </c>
      <c r="E35" s="6" t="s">
        <v>72</v>
      </c>
      <c r="F35" s="6" t="s">
        <v>66</v>
      </c>
      <c r="G35" s="6">
        <v>0</v>
      </c>
    </row>
    <row r="36" spans="2:7" collapsed="1" x14ac:dyDescent="0.25">
      <c r="B36" s="6"/>
      <c r="C36" s="6"/>
      <c r="D36" s="8"/>
      <c r="E36" s="6"/>
      <c r="F36" s="6"/>
      <c r="G36" s="6"/>
    </row>
    <row r="37" spans="2:7" x14ac:dyDescent="0.25">
      <c r="B37" s="6" t="s">
        <v>73</v>
      </c>
      <c r="C37" s="6" t="s">
        <v>74</v>
      </c>
      <c r="D37" s="8">
        <v>-8.9724634606532373E-5</v>
      </c>
      <c r="E37" s="6" t="s">
        <v>75</v>
      </c>
      <c r="F37" s="6" t="s">
        <v>66</v>
      </c>
      <c r="G37" s="6">
        <v>0</v>
      </c>
    </row>
    <row r="38" spans="2:7" x14ac:dyDescent="0.25">
      <c r="B38" s="6" t="s">
        <v>50</v>
      </c>
      <c r="C38" s="6" t="s">
        <v>51</v>
      </c>
      <c r="D38" s="8">
        <v>5.390913369211876E-6</v>
      </c>
      <c r="E38" s="6" t="s">
        <v>76</v>
      </c>
      <c r="F38" s="6" t="s">
        <v>66</v>
      </c>
      <c r="G38" s="6">
        <v>0</v>
      </c>
    </row>
    <row r="39" spans="2:7" x14ac:dyDescent="0.25">
      <c r="B39" s="12" t="s">
        <v>85</v>
      </c>
      <c r="C39" s="6"/>
      <c r="D39" s="8"/>
      <c r="E39" s="6"/>
      <c r="F39" s="6"/>
      <c r="G39" s="6"/>
    </row>
    <row r="40" spans="2:7" hidden="1" outlineLevel="1" x14ac:dyDescent="0.25">
      <c r="B40" s="6" t="s">
        <v>52</v>
      </c>
      <c r="C40" s="6" t="s">
        <v>53</v>
      </c>
      <c r="D40" s="8">
        <v>1.3552513728323941</v>
      </c>
      <c r="E40" s="6" t="s">
        <v>77</v>
      </c>
      <c r="F40" s="6" t="s">
        <v>78</v>
      </c>
      <c r="G40" s="8">
        <v>1.355251371832394</v>
      </c>
    </row>
    <row r="41" spans="2:7" hidden="1" outlineLevel="1" x14ac:dyDescent="0.25">
      <c r="B41" s="6" t="s">
        <v>55</v>
      </c>
      <c r="C41" s="6" t="s">
        <v>56</v>
      </c>
      <c r="D41" s="8">
        <v>0.5970768685225728</v>
      </c>
      <c r="E41" s="6" t="s">
        <v>79</v>
      </c>
      <c r="F41" s="6" t="s">
        <v>78</v>
      </c>
      <c r="G41" s="8">
        <v>0.59707686752257283</v>
      </c>
    </row>
    <row r="42" spans="2:7" hidden="1" outlineLevel="1" x14ac:dyDescent="0.25">
      <c r="B42" s="6" t="s">
        <v>57</v>
      </c>
      <c r="C42" s="6" t="s">
        <v>58</v>
      </c>
      <c r="D42" s="8">
        <v>1.7581745043139696</v>
      </c>
      <c r="E42" s="6" t="s">
        <v>80</v>
      </c>
      <c r="F42" s="6" t="s">
        <v>78</v>
      </c>
      <c r="G42" s="8">
        <v>1.7581745033139695</v>
      </c>
    </row>
    <row r="43" spans="2:7" hidden="1" outlineLevel="1" x14ac:dyDescent="0.25">
      <c r="B43" s="6" t="s">
        <v>59</v>
      </c>
      <c r="C43" s="6" t="s">
        <v>60</v>
      </c>
      <c r="D43" s="8">
        <v>0.69242038581215282</v>
      </c>
      <c r="E43" s="6" t="s">
        <v>81</v>
      </c>
      <c r="F43" s="6" t="s">
        <v>78</v>
      </c>
      <c r="G43" s="8">
        <v>0.69242038481215284</v>
      </c>
    </row>
    <row r="44" spans="2:7" ht="15.75" hidden="1" outlineLevel="1" thickBot="1" x14ac:dyDescent="0.3">
      <c r="B44" s="3" t="s">
        <v>61</v>
      </c>
      <c r="C44" s="3" t="s">
        <v>62</v>
      </c>
      <c r="D44" s="7">
        <v>0.88657412285260628</v>
      </c>
      <c r="E44" s="3" t="s">
        <v>82</v>
      </c>
      <c r="F44" s="3" t="s">
        <v>78</v>
      </c>
      <c r="G44" s="7">
        <v>0.88657412185260631</v>
      </c>
    </row>
    <row r="45" spans="2:7" collapsed="1" x14ac:dyDescent="0.25">
      <c r="B45" s="5"/>
      <c r="C45" s="5"/>
      <c r="D45" s="9"/>
      <c r="E45" s="5"/>
      <c r="F45" s="5"/>
      <c r="G45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showGridLines="0" workbookViewId="0"/>
  </sheetViews>
  <sheetFormatPr defaultRowHeight="15" outlineLevelRow="1" x14ac:dyDescent="0.25"/>
  <cols>
    <col min="1" max="1" width="2.28515625" customWidth="1"/>
    <col min="2" max="2" width="6.28515625" bestFit="1" customWidth="1"/>
    <col min="3" max="3" width="16.7109375" bestFit="1" customWidth="1"/>
    <col min="4" max="4" width="12.7109375" bestFit="1" customWidth="1"/>
    <col min="5" max="5" width="9.140625" customWidth="1"/>
  </cols>
  <sheetData>
    <row r="1" spans="1:5" x14ac:dyDescent="0.25">
      <c r="A1" s="2" t="s">
        <v>86</v>
      </c>
    </row>
    <row r="2" spans="1:5" x14ac:dyDescent="0.25">
      <c r="A2" s="2" t="s">
        <v>27</v>
      </c>
    </row>
    <row r="3" spans="1:5" x14ac:dyDescent="0.25">
      <c r="A3" s="2" t="s">
        <v>87</v>
      </c>
    </row>
    <row r="6" spans="1:5" ht="15.75" thickBot="1" x14ac:dyDescent="0.3">
      <c r="A6" t="s">
        <v>43</v>
      </c>
    </row>
    <row r="7" spans="1:5" x14ac:dyDescent="0.25">
      <c r="B7" s="13"/>
      <c r="C7" s="13"/>
      <c r="D7" s="13" t="s">
        <v>88</v>
      </c>
      <c r="E7" s="13" t="s">
        <v>90</v>
      </c>
    </row>
    <row r="8" spans="1:5" ht="15.75" thickBot="1" x14ac:dyDescent="0.3">
      <c r="B8" s="14" t="s">
        <v>39</v>
      </c>
      <c r="C8" s="14" t="s">
        <v>40</v>
      </c>
      <c r="D8" s="14" t="s">
        <v>89</v>
      </c>
      <c r="E8" s="14" t="s">
        <v>91</v>
      </c>
    </row>
    <row r="9" spans="1:5" x14ac:dyDescent="0.25">
      <c r="B9" s="11" t="s">
        <v>83</v>
      </c>
      <c r="C9" s="10"/>
      <c r="D9" s="10"/>
      <c r="E9" s="10"/>
    </row>
    <row r="10" spans="1:5" hidden="1" outlineLevel="1" x14ac:dyDescent="0.25">
      <c r="B10" s="6" t="s">
        <v>52</v>
      </c>
      <c r="C10" s="6" t="s">
        <v>53</v>
      </c>
      <c r="D10" s="6">
        <v>1.3552513728323941</v>
      </c>
      <c r="E10" s="6">
        <v>0</v>
      </c>
    </row>
    <row r="11" spans="1:5" hidden="1" outlineLevel="1" x14ac:dyDescent="0.25">
      <c r="B11" s="6" t="s">
        <v>55</v>
      </c>
      <c r="C11" s="6" t="s">
        <v>56</v>
      </c>
      <c r="D11" s="6">
        <v>0.5970768685225728</v>
      </c>
      <c r="E11" s="6">
        <v>0</v>
      </c>
    </row>
    <row r="12" spans="1:5" hidden="1" outlineLevel="1" x14ac:dyDescent="0.25">
      <c r="B12" s="6" t="s">
        <v>57</v>
      </c>
      <c r="C12" s="6" t="s">
        <v>58</v>
      </c>
      <c r="D12" s="6">
        <v>1.7581745043139696</v>
      </c>
      <c r="E12" s="6">
        <v>0</v>
      </c>
    </row>
    <row r="13" spans="1:5" hidden="1" outlineLevel="1" x14ac:dyDescent="0.25">
      <c r="B13" s="6" t="s">
        <v>59</v>
      </c>
      <c r="C13" s="6" t="s">
        <v>60</v>
      </c>
      <c r="D13" s="6">
        <v>0.69242038581215282</v>
      </c>
      <c r="E13" s="6">
        <v>0</v>
      </c>
    </row>
    <row r="14" spans="1:5" ht="15.75" hidden="1" outlineLevel="1" thickBot="1" x14ac:dyDescent="0.3">
      <c r="B14" s="3" t="s">
        <v>61</v>
      </c>
      <c r="C14" s="3" t="s">
        <v>62</v>
      </c>
      <c r="D14" s="3">
        <v>0.88657412285260628</v>
      </c>
      <c r="E14" s="3">
        <v>0</v>
      </c>
    </row>
    <row r="15" spans="1:5" collapsed="1" x14ac:dyDescent="0.25">
      <c r="B15" s="5"/>
      <c r="C15" s="5"/>
      <c r="D15" s="5"/>
      <c r="E15" s="5"/>
    </row>
    <row r="17" spans="1:5" ht="15.75" thickBot="1" x14ac:dyDescent="0.3">
      <c r="A17" t="s">
        <v>45</v>
      </c>
    </row>
    <row r="18" spans="1:5" x14ac:dyDescent="0.25">
      <c r="B18" s="13"/>
      <c r="C18" s="13"/>
      <c r="D18" s="13" t="s">
        <v>88</v>
      </c>
      <c r="E18" s="13" t="s">
        <v>92</v>
      </c>
    </row>
    <row r="19" spans="1:5" ht="15.75" thickBot="1" x14ac:dyDescent="0.3">
      <c r="B19" s="14" t="s">
        <v>39</v>
      </c>
      <c r="C19" s="14" t="s">
        <v>40</v>
      </c>
      <c r="D19" s="14" t="s">
        <v>89</v>
      </c>
      <c r="E19" s="14" t="s">
        <v>93</v>
      </c>
    </row>
    <row r="20" spans="1:5" x14ac:dyDescent="0.25">
      <c r="B20" s="11" t="s">
        <v>84</v>
      </c>
      <c r="C20" s="10"/>
      <c r="D20" s="10"/>
      <c r="E20" s="10"/>
    </row>
    <row r="21" spans="1:5" hidden="1" outlineLevel="1" x14ac:dyDescent="0.25">
      <c r="B21" s="6" t="s">
        <v>63</v>
      </c>
      <c r="C21" s="6" t="s">
        <v>64</v>
      </c>
      <c r="D21" s="6">
        <v>-2.574607194105738E-13</v>
      </c>
      <c r="E21" s="6">
        <v>0</v>
      </c>
    </row>
    <row r="22" spans="1:5" hidden="1" outlineLevel="1" x14ac:dyDescent="0.25">
      <c r="B22" s="6" t="s">
        <v>67</v>
      </c>
      <c r="C22" s="6" t="s">
        <v>68</v>
      </c>
      <c r="D22" s="6">
        <v>-1.2156942119645464E-13</v>
      </c>
      <c r="E22" s="6">
        <v>0</v>
      </c>
    </row>
    <row r="23" spans="1:5" hidden="1" outlineLevel="1" x14ac:dyDescent="0.25">
      <c r="B23" s="6" t="s">
        <v>70</v>
      </c>
      <c r="C23" s="6" t="s">
        <v>71</v>
      </c>
      <c r="D23" s="6">
        <v>6.2350125062948791E-13</v>
      </c>
      <c r="E23" s="6">
        <v>0</v>
      </c>
    </row>
    <row r="24" spans="1:5" collapsed="1" x14ac:dyDescent="0.25">
      <c r="B24" s="6"/>
      <c r="C24" s="6"/>
      <c r="D24" s="6"/>
      <c r="E24" s="6"/>
    </row>
    <row r="25" spans="1:5" x14ac:dyDescent="0.25">
      <c r="B25" s="6" t="s">
        <v>73</v>
      </c>
      <c r="C25" s="6" t="s">
        <v>74</v>
      </c>
      <c r="D25" s="6">
        <v>-8.9724634606532373E-5</v>
      </c>
      <c r="E25" s="6">
        <v>0</v>
      </c>
    </row>
    <row r="26" spans="1:5" ht="15.75" thickBot="1" x14ac:dyDescent="0.3">
      <c r="B26" s="3" t="s">
        <v>50</v>
      </c>
      <c r="C26" s="3" t="s">
        <v>51</v>
      </c>
      <c r="D26" s="3">
        <v>5.390913369211876E-6</v>
      </c>
      <c r="E26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showGridLines="0" workbookViewId="0"/>
  </sheetViews>
  <sheetFormatPr defaultRowHeight="15" outlineLevelRow="1" x14ac:dyDescent="0.25"/>
  <cols>
    <col min="1" max="1" width="2.28515625" customWidth="1"/>
    <col min="2" max="2" width="5.85546875" bestFit="1" customWidth="1"/>
    <col min="3" max="3" width="14.28515625" bestFit="1" customWidth="1"/>
    <col min="4" max="4" width="12" bestFit="1" customWidth="1"/>
    <col min="5" max="5" width="2.28515625" customWidth="1"/>
    <col min="6" max="6" width="6.140625" customWidth="1"/>
    <col min="7" max="7" width="9" bestFit="1" customWidth="1"/>
    <col min="8" max="8" width="2.28515625" customWidth="1"/>
    <col min="9" max="9" width="6.28515625" customWidth="1"/>
    <col min="10" max="10" width="9" bestFit="1" customWidth="1"/>
  </cols>
  <sheetData>
    <row r="1" spans="1:10" x14ac:dyDescent="0.25">
      <c r="A1" s="2" t="s">
        <v>94</v>
      </c>
    </row>
    <row r="2" spans="1:10" x14ac:dyDescent="0.25">
      <c r="A2" s="2" t="s">
        <v>27</v>
      </c>
    </row>
    <row r="3" spans="1:10" x14ac:dyDescent="0.25">
      <c r="A3" s="2" t="s">
        <v>87</v>
      </c>
    </row>
    <row r="5" spans="1:10" ht="15.75" thickBot="1" x14ac:dyDescent="0.3"/>
    <row r="6" spans="1:10" x14ac:dyDescent="0.25">
      <c r="B6" s="13"/>
      <c r="C6" s="13" t="s">
        <v>95</v>
      </c>
      <c r="D6" s="13"/>
    </row>
    <row r="7" spans="1:10" ht="15.75" thickBot="1" x14ac:dyDescent="0.3">
      <c r="B7" s="14" t="s">
        <v>39</v>
      </c>
      <c r="C7" s="14" t="s">
        <v>40</v>
      </c>
      <c r="D7" s="14" t="s">
        <v>89</v>
      </c>
    </row>
    <row r="8" spans="1:10" ht="15.75" thickBot="1" x14ac:dyDescent="0.3">
      <c r="B8" s="3" t="s">
        <v>50</v>
      </c>
      <c r="C8" s="3" t="s">
        <v>51</v>
      </c>
      <c r="D8" s="7">
        <v>5.390913369211876E-6</v>
      </c>
    </row>
    <row r="10" spans="1:10" ht="15.75" thickBot="1" x14ac:dyDescent="0.3"/>
    <row r="11" spans="1:10" x14ac:dyDescent="0.25">
      <c r="B11" s="13"/>
      <c r="C11" s="13" t="s">
        <v>96</v>
      </c>
      <c r="D11" s="13"/>
      <c r="F11" s="13" t="s">
        <v>97</v>
      </c>
      <c r="G11" s="13" t="s">
        <v>95</v>
      </c>
      <c r="I11" s="13" t="s">
        <v>100</v>
      </c>
      <c r="J11" s="13" t="s">
        <v>95</v>
      </c>
    </row>
    <row r="12" spans="1:10" ht="15.75" thickBot="1" x14ac:dyDescent="0.3">
      <c r="B12" s="14" t="s">
        <v>39</v>
      </c>
      <c r="C12" s="14" t="s">
        <v>40</v>
      </c>
      <c r="D12" s="14" t="s">
        <v>89</v>
      </c>
      <c r="F12" s="14" t="s">
        <v>98</v>
      </c>
      <c r="G12" s="14" t="s">
        <v>99</v>
      </c>
      <c r="I12" s="14" t="s">
        <v>98</v>
      </c>
      <c r="J12" s="14" t="s">
        <v>99</v>
      </c>
    </row>
    <row r="13" spans="1:10" x14ac:dyDescent="0.25">
      <c r="B13" s="11" t="s">
        <v>83</v>
      </c>
      <c r="C13" s="10"/>
      <c r="D13" s="10"/>
      <c r="F13" s="10"/>
      <c r="G13" s="10"/>
      <c r="I13" s="10"/>
      <c r="J13" s="10"/>
    </row>
    <row r="14" spans="1:10" hidden="1" outlineLevel="1" x14ac:dyDescent="0.25">
      <c r="B14" s="6" t="s">
        <v>52</v>
      </c>
      <c r="C14" s="6" t="s">
        <v>53</v>
      </c>
      <c r="D14" s="8">
        <v>1.3552513728323941</v>
      </c>
      <c r="F14" s="6" t="e">
        <v>#N/A</v>
      </c>
      <c r="G14" s="6" t="e">
        <v>#N/A</v>
      </c>
      <c r="I14" s="6" t="e">
        <v>#N/A</v>
      </c>
      <c r="J14" s="6" t="e">
        <v>#N/A</v>
      </c>
    </row>
    <row r="15" spans="1:10" hidden="1" outlineLevel="1" x14ac:dyDescent="0.25">
      <c r="B15" s="6" t="s">
        <v>55</v>
      </c>
      <c r="C15" s="6" t="s">
        <v>56</v>
      </c>
      <c r="D15" s="8">
        <v>0.5970768685225728</v>
      </c>
      <c r="F15" s="6" t="e">
        <v>#N/A</v>
      </c>
      <c r="G15" s="6" t="e">
        <v>#N/A</v>
      </c>
      <c r="I15" s="6" t="e">
        <v>#N/A</v>
      </c>
      <c r="J15" s="6" t="e">
        <v>#N/A</v>
      </c>
    </row>
    <row r="16" spans="1:10" hidden="1" outlineLevel="1" x14ac:dyDescent="0.25">
      <c r="B16" s="6" t="s">
        <v>57</v>
      </c>
      <c r="C16" s="6" t="s">
        <v>58</v>
      </c>
      <c r="D16" s="8">
        <v>1.7581745043139696</v>
      </c>
      <c r="F16" s="6" t="e">
        <v>#N/A</v>
      </c>
      <c r="G16" s="6" t="e">
        <v>#N/A</v>
      </c>
      <c r="I16" s="6" t="e">
        <v>#N/A</v>
      </c>
      <c r="J16" s="6" t="e">
        <v>#N/A</v>
      </c>
    </row>
    <row r="17" spans="2:10" hidden="1" outlineLevel="1" x14ac:dyDescent="0.25">
      <c r="B17" s="6" t="s">
        <v>59</v>
      </c>
      <c r="C17" s="6" t="s">
        <v>60</v>
      </c>
      <c r="D17" s="8">
        <v>0.69242038581215282</v>
      </c>
      <c r="F17" s="6" t="e">
        <v>#N/A</v>
      </c>
      <c r="G17" s="6" t="e">
        <v>#N/A</v>
      </c>
      <c r="I17" s="6" t="e">
        <v>#N/A</v>
      </c>
      <c r="J17" s="6" t="e">
        <v>#N/A</v>
      </c>
    </row>
    <row r="18" spans="2:10" ht="15.75" hidden="1" outlineLevel="1" thickBot="1" x14ac:dyDescent="0.3">
      <c r="B18" s="3" t="s">
        <v>61</v>
      </c>
      <c r="C18" s="3" t="s">
        <v>62</v>
      </c>
      <c r="D18" s="7">
        <v>0.88657412285260628</v>
      </c>
      <c r="F18" s="3" t="e">
        <v>#N/A</v>
      </c>
      <c r="G18" s="3" t="e">
        <v>#N/A</v>
      </c>
      <c r="I18" s="3" t="e">
        <v>#N/A</v>
      </c>
      <c r="J18" s="3" t="e">
        <v>#N/A</v>
      </c>
    </row>
    <row r="19" spans="2:10" collapsed="1" x14ac:dyDescent="0.25">
      <c r="B19" s="5"/>
      <c r="C19" s="5"/>
      <c r="D19" s="9"/>
      <c r="F19" s="5"/>
      <c r="G19" s="5"/>
      <c r="I19" s="5"/>
      <c r="J19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tabSelected="1" workbookViewId="0">
      <selection activeCell="W27" sqref="W27"/>
    </sheetView>
  </sheetViews>
  <sheetFormatPr defaultRowHeight="15" x14ac:dyDescent="0.25"/>
  <cols>
    <col min="1" max="1" width="11.5703125" bestFit="1" customWidth="1"/>
    <col min="2" max="2" width="12" bestFit="1" customWidth="1"/>
    <col min="3" max="3" width="10.85546875" bestFit="1" customWidth="1"/>
    <col min="4" max="4" width="12.7109375" bestFit="1" customWidth="1"/>
    <col min="6" max="7" width="12.7109375" bestFit="1" customWidth="1"/>
  </cols>
  <sheetData>
    <row r="1" spans="1:9" ht="18.75" x14ac:dyDescent="0.25">
      <c r="A1" s="1" t="s">
        <v>25</v>
      </c>
      <c r="I1" s="15" t="s">
        <v>105</v>
      </c>
    </row>
    <row r="2" spans="1:9" x14ac:dyDescent="0.25">
      <c r="I2" s="15" t="s">
        <v>106</v>
      </c>
    </row>
    <row r="3" spans="1:9" x14ac:dyDescent="0.25">
      <c r="B3" t="s">
        <v>0</v>
      </c>
      <c r="D3" t="s">
        <v>2</v>
      </c>
      <c r="E3" s="16">
        <v>1.3</v>
      </c>
      <c r="F3" t="s">
        <v>4</v>
      </c>
      <c r="G3" s="16">
        <v>900</v>
      </c>
    </row>
    <row r="4" spans="1:9" x14ac:dyDescent="0.25">
      <c r="B4" t="s">
        <v>1</v>
      </c>
      <c r="D4" t="s">
        <v>3</v>
      </c>
      <c r="E4" s="16">
        <v>2.99</v>
      </c>
      <c r="F4" t="s">
        <v>5</v>
      </c>
      <c r="G4" s="16">
        <v>100</v>
      </c>
    </row>
    <row r="6" spans="1:9" x14ac:dyDescent="0.25">
      <c r="B6" t="s">
        <v>8</v>
      </c>
      <c r="C6" t="s">
        <v>9</v>
      </c>
      <c r="D6" t="s">
        <v>10</v>
      </c>
      <c r="E6" t="s">
        <v>11</v>
      </c>
      <c r="F6" t="s">
        <v>12</v>
      </c>
    </row>
    <row r="7" spans="1:9" x14ac:dyDescent="0.25">
      <c r="A7" t="s">
        <v>6</v>
      </c>
      <c r="B7">
        <v>1</v>
      </c>
      <c r="C7">
        <v>1</v>
      </c>
      <c r="D7">
        <v>1</v>
      </c>
      <c r="E7">
        <v>1</v>
      </c>
      <c r="F7">
        <v>2</v>
      </c>
      <c r="G7" t="s">
        <v>13</v>
      </c>
    </row>
    <row r="8" spans="1:9" x14ac:dyDescent="0.25">
      <c r="A8" t="s">
        <v>7</v>
      </c>
      <c r="B8" s="18">
        <v>1.6186583936491645</v>
      </c>
      <c r="C8" s="18">
        <v>0.56038193602105768</v>
      </c>
      <c r="D8" s="18">
        <v>2.0582764576280921</v>
      </c>
      <c r="E8" s="18">
        <v>0.20230127668061385</v>
      </c>
      <c r="F8" s="18">
        <v>0.32306514872271713</v>
      </c>
      <c r="G8">
        <f>SUM(B8:F8)</f>
        <v>4.7626832127016456</v>
      </c>
    </row>
    <row r="9" spans="1:9" x14ac:dyDescent="0.25">
      <c r="G9" t="s">
        <v>14</v>
      </c>
    </row>
    <row r="10" spans="1:9" x14ac:dyDescent="0.25">
      <c r="G10">
        <f>G4/G8</f>
        <v>20.996567593097318</v>
      </c>
    </row>
    <row r="11" spans="1:9" x14ac:dyDescent="0.25">
      <c r="B11" t="s">
        <v>18</v>
      </c>
      <c r="C11" t="s">
        <v>19</v>
      </c>
      <c r="D11" t="s">
        <v>20</v>
      </c>
    </row>
    <row r="12" spans="1:9" x14ac:dyDescent="0.25">
      <c r="A12" t="s">
        <v>15</v>
      </c>
      <c r="B12">
        <f>B7+D7+F7</f>
        <v>4</v>
      </c>
      <c r="C12">
        <f>4*B7+2*C7+2</f>
        <v>8</v>
      </c>
      <c r="D12">
        <f>B7+2*D7+F7</f>
        <v>5</v>
      </c>
      <c r="F12" t="s">
        <v>21</v>
      </c>
      <c r="G12" t="s">
        <v>22</v>
      </c>
    </row>
    <row r="13" spans="1:9" x14ac:dyDescent="0.25">
      <c r="A13" t="s">
        <v>16</v>
      </c>
      <c r="B13">
        <f>B8+D8+F8</f>
        <v>3.9999999999999738</v>
      </c>
      <c r="C13">
        <f>4*B8+2*C8+2*E8</f>
        <v>8.0000000000000018</v>
      </c>
      <c r="D13">
        <f>C8+2*D8+F8</f>
        <v>4.9999999999999591</v>
      </c>
      <c r="F13">
        <f>G10^2*F8*E8^3/(C8*B8)</f>
        <v>1.2999997193969708</v>
      </c>
      <c r="G13">
        <f>G10^2*D8*E8^4/(B8*C8^2)</f>
        <v>2.9900011216834783</v>
      </c>
    </row>
    <row r="14" spans="1:9" x14ac:dyDescent="0.25">
      <c r="A14" t="s">
        <v>17</v>
      </c>
      <c r="B14" s="17">
        <f>(B13-B12)/B12</f>
        <v>-6.5503158452884236E-15</v>
      </c>
      <c r="C14" s="17">
        <f>(C13-C12)/C12</f>
        <v>2.2204460492503131E-16</v>
      </c>
      <c r="D14" s="17">
        <f>(D13-D12)/D12</f>
        <v>-8.1712414612411515E-15</v>
      </c>
      <c r="E14" t="s">
        <v>17</v>
      </c>
      <c r="F14" s="17">
        <f>(F13-E3)/E3</f>
        <v>-2.1584848404369967E-7</v>
      </c>
      <c r="G14" s="17">
        <f>(G13-E4)/E4</f>
        <v>3.7514497595326618E-7</v>
      </c>
    </row>
    <row r="15" spans="1:9" x14ac:dyDescent="0.25">
      <c r="B15" s="17"/>
      <c r="C15" s="17"/>
      <c r="D15" s="17"/>
      <c r="F15" s="17"/>
      <c r="G15" s="17"/>
    </row>
    <row r="16" spans="1:9" x14ac:dyDescent="0.25">
      <c r="B16" s="19" t="s">
        <v>110</v>
      </c>
      <c r="C16" s="19"/>
      <c r="D16" s="19"/>
      <c r="E16" s="19"/>
      <c r="F16" s="19"/>
    </row>
    <row r="17" spans="1:9" x14ac:dyDescent="0.25">
      <c r="A17" t="s">
        <v>23</v>
      </c>
      <c r="B17" t="s">
        <v>8</v>
      </c>
      <c r="C17" t="s">
        <v>9</v>
      </c>
      <c r="D17" t="s">
        <v>10</v>
      </c>
      <c r="E17" t="s">
        <v>11</v>
      </c>
      <c r="F17" t="s">
        <v>12</v>
      </c>
      <c r="G17" t="s">
        <v>13</v>
      </c>
    </row>
    <row r="18" spans="1:9" x14ac:dyDescent="0.25">
      <c r="A18">
        <v>1E-3</v>
      </c>
      <c r="B18">
        <v>6.1010104507926491E-4</v>
      </c>
      <c r="C18">
        <v>0.32480512218183227</v>
      </c>
      <c r="D18">
        <v>0.67580497886324686</v>
      </c>
      <c r="E18">
        <v>3.6739746757280094</v>
      </c>
      <c r="F18">
        <v>3.3235849200916743</v>
      </c>
      <c r="G18">
        <v>7.9987797979098421</v>
      </c>
    </row>
    <row r="19" spans="1:9" x14ac:dyDescent="0.25">
      <c r="A19">
        <v>0.01</v>
      </c>
      <c r="B19">
        <v>6.1015026231828532E-4</v>
      </c>
      <c r="C19">
        <v>0.32480100003637319</v>
      </c>
      <c r="D19">
        <v>0.67580915022881094</v>
      </c>
      <c r="E19">
        <v>3.6739786994403048</v>
      </c>
      <c r="F19">
        <v>3.3235806995026511</v>
      </c>
      <c r="G19">
        <f>SUM(B19:F19)</f>
        <v>7.9987796994704583</v>
      </c>
    </row>
    <row r="20" spans="1:9" x14ac:dyDescent="0.25">
      <c r="A20">
        <v>0.1</v>
      </c>
      <c r="B20">
        <v>5.2681828196828914E-2</v>
      </c>
      <c r="C20">
        <v>0.34030735590859129</v>
      </c>
      <c r="D20">
        <v>0.71237447228823769</v>
      </c>
      <c r="E20">
        <v>3.5543289876977511</v>
      </c>
      <c r="F20">
        <v>3.2349436995149334</v>
      </c>
      <c r="G20">
        <v>7.8946333298441038</v>
      </c>
    </row>
    <row r="21" spans="1:9" x14ac:dyDescent="0.25">
      <c r="A21">
        <v>1</v>
      </c>
      <c r="B21">
        <v>0.69014121120146332</v>
      </c>
      <c r="C21">
        <v>0.50910315491062663</v>
      </c>
      <c r="D21">
        <v>1.1810380562908367</v>
      </c>
      <c r="E21">
        <v>2.1106144226864467</v>
      </c>
      <c r="F21">
        <v>2.1288207325077</v>
      </c>
      <c r="G21">
        <v>6.6197183717216133</v>
      </c>
    </row>
    <row r="22" spans="1:9" x14ac:dyDescent="0.25">
      <c r="A22">
        <v>10</v>
      </c>
      <c r="B22">
        <v>1.3552607478139009</v>
      </c>
      <c r="C22">
        <v>0.59705703940621635</v>
      </c>
      <c r="D22">
        <v>1.7582037084076843</v>
      </c>
      <c r="E22">
        <v>0.69242146496598178</v>
      </c>
      <c r="F22">
        <v>0.88653554377841481</v>
      </c>
      <c r="G22">
        <v>5.2894785043720205</v>
      </c>
    </row>
    <row r="23" spans="1:9" x14ac:dyDescent="0.25">
      <c r="A23">
        <v>100</v>
      </c>
      <c r="B23">
        <v>1.6186583753451083</v>
      </c>
      <c r="C23">
        <v>0.56038198175564069</v>
      </c>
      <c r="D23">
        <v>2.058276393589467</v>
      </c>
      <c r="E23">
        <v>0.20230126755414288</v>
      </c>
      <c r="F23">
        <v>0.32306523106542512</v>
      </c>
      <c r="G23">
        <v>4.7626832493097835</v>
      </c>
    </row>
    <row r="24" spans="1:9" x14ac:dyDescent="0.25">
      <c r="A24">
        <v>1000</v>
      </c>
      <c r="B24">
        <v>1.7074051262357723</v>
      </c>
      <c r="C24">
        <v>0.52454207663918129</v>
      </c>
      <c r="D24">
        <v>2.1828630495965906</v>
      </c>
      <c r="E24">
        <v>6.0647670889274551E-2</v>
      </c>
      <c r="F24">
        <v>0.10973182416763735</v>
      </c>
      <c r="G24">
        <v>4.5851897475284549</v>
      </c>
    </row>
    <row r="25" spans="1:9" x14ac:dyDescent="0.25">
      <c r="A25">
        <v>10000</v>
      </c>
      <c r="B25">
        <v>1.7363857441763539</v>
      </c>
      <c r="C25">
        <v>0.50848247465949159</v>
      </c>
      <c r="D25">
        <v>2.2279032695168399</v>
      </c>
      <c r="E25">
        <v>1.8746036987800679E-2</v>
      </c>
      <c r="F25">
        <v>3.5710986306807128E-2</v>
      </c>
      <c r="G25">
        <f>SUM(B25:F25)</f>
        <v>4.5272285116472935</v>
      </c>
    </row>
    <row r="28" spans="1:9" x14ac:dyDescent="0.25">
      <c r="A28" s="16" t="s">
        <v>107</v>
      </c>
    </row>
    <row r="29" spans="1:9" ht="18.75" x14ac:dyDescent="0.25">
      <c r="A29" s="17" t="s">
        <v>109</v>
      </c>
      <c r="I29" s="1" t="s">
        <v>101</v>
      </c>
    </row>
    <row r="30" spans="1:9" ht="18.75" x14ac:dyDescent="0.25">
      <c r="A30" s="18" t="s">
        <v>108</v>
      </c>
      <c r="I30" s="1" t="s">
        <v>102</v>
      </c>
    </row>
    <row r="31" spans="1:9" ht="15.75" customHeight="1" x14ac:dyDescent="0.25">
      <c r="I31" s="1" t="s">
        <v>103</v>
      </c>
    </row>
    <row r="32" spans="1:9" ht="18.75" x14ac:dyDescent="0.25">
      <c r="A32" t="s">
        <v>24</v>
      </c>
      <c r="I32" s="1" t="s">
        <v>104</v>
      </c>
    </row>
  </sheetData>
  <scenarios current="0">
    <scenario name="SUCESSO" count="5" user="operador" comment="Criado por operador em 3/17/2015">
      <inputCells r="B8" val="0.000610101045079265"/>
      <inputCells r="C8" val="0.324805122181832"/>
      <inputCells r="D8" val="0.675804978863247"/>
      <inputCells r="E8" val="3.67397467572801"/>
      <inputCells r="F8" val="3.32358492009167"/>
    </scenario>
  </scenario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workbookViewId="0">
      <selection activeCell="I13" sqref="I13"/>
    </sheetView>
  </sheetViews>
  <sheetFormatPr defaultRowHeight="15" x14ac:dyDescent="0.25"/>
  <sheetData>
    <row r="1" spans="1:7" x14ac:dyDescent="0.25">
      <c r="B1" t="s">
        <v>0</v>
      </c>
      <c r="D1" t="s">
        <v>2</v>
      </c>
      <c r="E1">
        <v>1.3</v>
      </c>
      <c r="F1" t="s">
        <v>4</v>
      </c>
      <c r="G1">
        <v>900</v>
      </c>
    </row>
    <row r="2" spans="1:7" x14ac:dyDescent="0.25">
      <c r="B2" t="s">
        <v>1</v>
      </c>
      <c r="D2" t="s">
        <v>3</v>
      </c>
      <c r="E2">
        <v>2.99</v>
      </c>
      <c r="F2" t="s">
        <v>5</v>
      </c>
      <c r="G2">
        <v>0.01</v>
      </c>
    </row>
    <row r="4" spans="1:7" x14ac:dyDescent="0.25">
      <c r="B4" t="s">
        <v>8</v>
      </c>
      <c r="C4" t="s">
        <v>9</v>
      </c>
      <c r="D4" t="s">
        <v>10</v>
      </c>
      <c r="E4" t="s">
        <v>11</v>
      </c>
      <c r="F4" t="s">
        <v>12</v>
      </c>
    </row>
    <row r="5" spans="1:7" x14ac:dyDescent="0.25">
      <c r="A5" t="s">
        <v>6</v>
      </c>
      <c r="B5">
        <v>1</v>
      </c>
      <c r="C5">
        <v>1</v>
      </c>
      <c r="D5">
        <v>1</v>
      </c>
      <c r="E5">
        <v>1</v>
      </c>
      <c r="F5">
        <v>2</v>
      </c>
      <c r="G5" t="s">
        <v>13</v>
      </c>
    </row>
    <row r="6" spans="1:7" x14ac:dyDescent="0.25">
      <c r="A6" t="s">
        <v>7</v>
      </c>
      <c r="B6">
        <v>1</v>
      </c>
      <c r="C6">
        <v>1</v>
      </c>
      <c r="D6">
        <v>1</v>
      </c>
      <c r="E6">
        <v>1</v>
      </c>
      <c r="F6">
        <v>2</v>
      </c>
      <c r="G6">
        <f>SUM(B6:F6)</f>
        <v>6</v>
      </c>
    </row>
    <row r="7" spans="1:7" x14ac:dyDescent="0.25">
      <c r="G7" t="s">
        <v>14</v>
      </c>
    </row>
    <row r="8" spans="1:7" x14ac:dyDescent="0.25">
      <c r="G8">
        <f>G2/G6</f>
        <v>1.6666666666666668E-3</v>
      </c>
    </row>
    <row r="9" spans="1:7" x14ac:dyDescent="0.25">
      <c r="B9" t="s">
        <v>18</v>
      </c>
      <c r="C9" t="s">
        <v>19</v>
      </c>
      <c r="D9" t="s">
        <v>20</v>
      </c>
    </row>
    <row r="10" spans="1:7" x14ac:dyDescent="0.25">
      <c r="A10" t="s">
        <v>15</v>
      </c>
      <c r="B10">
        <f>B5+D5+F5</f>
        <v>4</v>
      </c>
      <c r="C10">
        <f>4*B5+2*C5+2</f>
        <v>8</v>
      </c>
      <c r="D10">
        <f>B5+2*D5+F5</f>
        <v>5</v>
      </c>
      <c r="F10" t="s">
        <v>21</v>
      </c>
      <c r="G10" t="s">
        <v>22</v>
      </c>
    </row>
    <row r="11" spans="1:7" x14ac:dyDescent="0.25">
      <c r="A11" t="s">
        <v>16</v>
      </c>
      <c r="B11">
        <f>B6+D6+F6</f>
        <v>4</v>
      </c>
      <c r="C11">
        <f>4*B6+2*C6+2*E6</f>
        <v>8</v>
      </c>
      <c r="D11">
        <f>C6+2*D6+F6</f>
        <v>5</v>
      </c>
      <c r="F11">
        <f>G8^2*F6*E6^3/(C6*B6)</f>
        <v>5.5555555555555567E-6</v>
      </c>
      <c r="G11">
        <f>G8^2*D6*E6^4/(B6*C6^2)</f>
        <v>2.7777777777777783E-6</v>
      </c>
    </row>
    <row r="12" spans="1:7" x14ac:dyDescent="0.25">
      <c r="A12" t="s">
        <v>17</v>
      </c>
      <c r="B12">
        <f>(B11-B10)/B10</f>
        <v>0</v>
      </c>
      <c r="C12">
        <f>(C11-C10)/C10</f>
        <v>0</v>
      </c>
      <c r="D12">
        <f>(D11-D10)/D10</f>
        <v>0</v>
      </c>
      <c r="E12" t="s">
        <v>17</v>
      </c>
      <c r="F12">
        <f>(F11-E1)/E1</f>
        <v>-0.99999572649572643</v>
      </c>
      <c r="G12">
        <f>(G11-E2)/E2</f>
        <v>-0.99999907097733187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Answer Report 1</vt:lpstr>
      <vt:lpstr>Sensitivity Report 1</vt:lpstr>
      <vt:lpstr>Limits Report 1</vt:lpstr>
      <vt:lpstr>Plan1</vt:lpstr>
      <vt:lpstr>Plan2</vt:lpstr>
      <vt:lpstr>Plan3</vt:lpstr>
    </vt:vector>
  </TitlesOfParts>
  <Company>Universidade de São Paulo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Thiago Carita Correra</cp:lastModifiedBy>
  <dcterms:created xsi:type="dcterms:W3CDTF">2015-03-17T16:20:36Z</dcterms:created>
  <dcterms:modified xsi:type="dcterms:W3CDTF">2020-04-28T19:17:11Z</dcterms:modified>
</cp:coreProperties>
</file>