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0" yWindow="820" windowWidth="17800" windowHeight="14000" activeTab="3"/>
  </bookViews>
  <sheets>
    <sheet name="Dados" sheetId="1" r:id="rId1"/>
    <sheet name="RPC JAAJ" sheetId="2" r:id="rId2"/>
    <sheet name="Relatório de sensibilidade 1" sheetId="3" r:id="rId3"/>
    <sheet name="Solver" sheetId="4" r:id="rId4"/>
    <sheet name="Resultado" sheetId="5" state="hidden" r:id="rId5"/>
    <sheet name="Solver 2" sheetId="6" state="hidden" r:id="rId6"/>
  </sheets>
  <definedNames>
    <definedName name="_xlfn.SINGLE" hidden="1">#NAME?</definedName>
    <definedName name="solver_adj" localSheetId="4" hidden="1">'Resultado'!#REF!,'Resultado'!#REF!,'Resultado'!#REF!</definedName>
    <definedName name="solver_adj" localSheetId="1" hidden="1">'RPC JAAJ'!$M$33</definedName>
    <definedName name="solver_adj" localSheetId="3" hidden="1">'Solver'!$L$15</definedName>
    <definedName name="solver_adj" localSheetId="5" hidden="1">'Solver 2'!$B$23:$B$24,'Solver 2'!$B$16:$B$18,'Solver 2'!$C$4:$G$11</definedName>
    <definedName name="solver_cvg" localSheetId="4" hidden="1">0.0001</definedName>
    <definedName name="solver_cvg" localSheetId="1" hidden="1">0.0001</definedName>
    <definedName name="solver_cvg" localSheetId="3" hidden="1">0.0001</definedName>
    <definedName name="solver_cvg" localSheetId="5" hidden="1">0.0001</definedName>
    <definedName name="solver_drv" localSheetId="4" hidden="1">1</definedName>
    <definedName name="solver_drv" localSheetId="1" hidden="1">1</definedName>
    <definedName name="solver_drv" localSheetId="3" hidden="1">1</definedName>
    <definedName name="solver_drv" localSheetId="5" hidden="1">1</definedName>
    <definedName name="solver_eng" localSheetId="1" hidden="1">1</definedName>
    <definedName name="solver_eng" localSheetId="3" hidden="1">1</definedName>
    <definedName name="solver_est" localSheetId="4" hidden="1">1</definedName>
    <definedName name="solver_est" localSheetId="1" hidden="1">1</definedName>
    <definedName name="solver_est" localSheetId="3" hidden="1">1</definedName>
    <definedName name="solver_est" localSheetId="5" hidden="1">1</definedName>
    <definedName name="solver_itr" localSheetId="4" hidden="1">100</definedName>
    <definedName name="solver_itr" localSheetId="1" hidden="1">100</definedName>
    <definedName name="solver_itr" localSheetId="3" hidden="1">100</definedName>
    <definedName name="solver_itr" localSheetId="5" hidden="1">100</definedName>
    <definedName name="solver_lhs1" localSheetId="4" hidden="1">'Resultado'!#REF!</definedName>
    <definedName name="solver_lhs1" localSheetId="1" hidden="1">'RPC JAAJ'!$E$25:$G$25</definedName>
    <definedName name="solver_lhs1" localSheetId="3" hidden="1">'Solver'!$B$16:$C$18</definedName>
    <definedName name="solver_lhs1" localSheetId="5" hidden="1">'Solver 2'!$H$4</definedName>
    <definedName name="solver_lhs10" localSheetId="4" hidden="1">'Resultado'!#REF!</definedName>
    <definedName name="solver_lhs10" localSheetId="3" hidden="1">'Solver'!$D$16</definedName>
    <definedName name="solver_lhs10" localSheetId="5" hidden="1">'Solver 2'!$B$16:$C$18</definedName>
    <definedName name="solver_lhs11" localSheetId="4" hidden="1">'Resultado'!#REF!</definedName>
    <definedName name="solver_lhs11" localSheetId="3" hidden="1">'Solver'!$D$17</definedName>
    <definedName name="solver_lhs11" localSheetId="5" hidden="1">'Solver 2'!$B$23:$C$24</definedName>
    <definedName name="solver_lhs12" localSheetId="4" hidden="1">'Resultado'!#REF!</definedName>
    <definedName name="solver_lhs12" localSheetId="3" hidden="1">'Solver'!$D$18</definedName>
    <definedName name="solver_lhs12" localSheetId="5" hidden="1">'Solver 2'!$C$12</definedName>
    <definedName name="solver_lhs13" localSheetId="4" hidden="1">'Resultado'!#REF!</definedName>
    <definedName name="solver_lhs13" localSheetId="3" hidden="1">'Solver'!$D$23</definedName>
    <definedName name="solver_lhs13" localSheetId="5" hidden="1">'Solver 2'!$D$12</definedName>
    <definedName name="solver_lhs14" localSheetId="4" hidden="1">'Resultado'!#REF!</definedName>
    <definedName name="solver_lhs14" localSheetId="3" hidden="1">'Solver'!$D$24</definedName>
    <definedName name="solver_lhs14" localSheetId="5" hidden="1">'Solver 2'!$E$12</definedName>
    <definedName name="solver_lhs15" localSheetId="4" hidden="1">'Resultado'!#REF!</definedName>
    <definedName name="solver_lhs15" localSheetId="3" hidden="1">'Solver'!$E$12</definedName>
    <definedName name="solver_lhs15" localSheetId="5" hidden="1">'Solver 2'!$F$12</definedName>
    <definedName name="solver_lhs16" localSheetId="4" hidden="1">'Resultado'!#REF!</definedName>
    <definedName name="solver_lhs16" localSheetId="3" hidden="1">'Solver'!$F$12</definedName>
    <definedName name="solver_lhs16" localSheetId="5" hidden="1">'Solver 2'!$G$12</definedName>
    <definedName name="solver_lhs17" localSheetId="4" hidden="1">'Resultado'!#REF!</definedName>
    <definedName name="solver_lhs17" localSheetId="3" hidden="1">'Solver'!$G$12</definedName>
    <definedName name="solver_lhs17" localSheetId="5" hidden="1">'Solver 2'!$B$19</definedName>
    <definedName name="solver_lhs18" localSheetId="4" hidden="1">'Resultado'!#REF!</definedName>
    <definedName name="solver_lhs18" localSheetId="3" hidden="1">'Solver'!$H$10</definedName>
    <definedName name="solver_lhs18" localSheetId="5" hidden="1">'Solver 2'!$C$19</definedName>
    <definedName name="solver_lhs19" localSheetId="4" hidden="1">'Resultado'!#REF!</definedName>
    <definedName name="solver_lhs19" localSheetId="3" hidden="1">'Solver'!$H$11</definedName>
    <definedName name="solver_lhs19" localSheetId="5" hidden="1">'Solver 2'!$B$25</definedName>
    <definedName name="solver_lhs2" localSheetId="4" hidden="1">'Resultado'!#REF!</definedName>
    <definedName name="solver_lhs2" localSheetId="1" hidden="1">'RPC JAAJ'!$E$27:$G$27</definedName>
    <definedName name="solver_lhs2" localSheetId="3" hidden="1">'Solver'!$B$19</definedName>
    <definedName name="solver_lhs2" localSheetId="5" hidden="1">'Solver 2'!$H$5</definedName>
    <definedName name="solver_lhs20" localSheetId="4" hidden="1">'Resultado'!#REF!</definedName>
    <definedName name="solver_lhs20" localSheetId="3" hidden="1">'Solver'!$H$4</definedName>
    <definedName name="solver_lhs20" localSheetId="5" hidden="1">'Solver 2'!$H$11</definedName>
    <definedName name="solver_lhs21" localSheetId="4" hidden="1">'Resultado'!#REF!</definedName>
    <definedName name="solver_lhs21" localSheetId="3" hidden="1">'Solver'!$H$5</definedName>
    <definedName name="solver_lhs21" localSheetId="5" hidden="1">'Solver 2'!$H$11</definedName>
    <definedName name="solver_lhs22" localSheetId="4" hidden="1">'Resultado'!#REF!</definedName>
    <definedName name="solver_lhs22" localSheetId="3" hidden="1">'Solver'!$H$6</definedName>
    <definedName name="solver_lhs22" localSheetId="5" hidden="1">'Solver 2'!$B$16:$C$18</definedName>
    <definedName name="solver_lhs23" localSheetId="4" hidden="1">'Resultado'!#REF!</definedName>
    <definedName name="solver_lhs23" localSheetId="3" hidden="1">'Solver'!$H$7</definedName>
    <definedName name="solver_lhs23" localSheetId="5" hidden="1">'Solver 2'!$B$23:$C$24</definedName>
    <definedName name="solver_lhs24" localSheetId="4" hidden="1">'Resultado'!#REF!</definedName>
    <definedName name="solver_lhs24" localSheetId="3" hidden="1">'Solver'!$H$8</definedName>
    <definedName name="solver_lhs24" localSheetId="5" hidden="1">'Solver 2'!$B$23:$B$24</definedName>
    <definedName name="solver_lhs25" localSheetId="3" hidden="1">'Solver'!$H$9</definedName>
    <definedName name="solver_lhs3" localSheetId="4" hidden="1">'Resultado'!#REF!</definedName>
    <definedName name="solver_lhs3" localSheetId="1" hidden="1">'RPC JAAJ'!$J$10:$L$14</definedName>
    <definedName name="solver_lhs3" localSheetId="3" hidden="1">'Solver'!$B$23:$C$24</definedName>
    <definedName name="solver_lhs3" localSheetId="5" hidden="1">'Solver 2'!$H$6</definedName>
    <definedName name="solver_lhs4" localSheetId="4" hidden="1">'Resultado'!#REF!</definedName>
    <definedName name="solver_lhs4" localSheetId="1" hidden="1">'RPC JAAJ'!$J$19:$L$22</definedName>
    <definedName name="solver_lhs4" localSheetId="3" hidden="1">'Solver'!$B$25</definedName>
    <definedName name="solver_lhs4" localSheetId="5" hidden="1">'Solver 2'!$H$7</definedName>
    <definedName name="solver_lhs5" localSheetId="4" hidden="1">'Resultado'!#REF!</definedName>
    <definedName name="solver_lhs5" localSheetId="1" hidden="1">'RPC JAAJ'!$J$23:$L$23</definedName>
    <definedName name="solver_lhs5" localSheetId="3" hidden="1">'Solver'!$C$12</definedName>
    <definedName name="solver_lhs5" localSheetId="5" hidden="1">'Solver 2'!$H$8</definedName>
    <definedName name="solver_lhs6" localSheetId="4" hidden="1">'Resultado'!#REF!</definedName>
    <definedName name="solver_lhs6" localSheetId="1" hidden="1">'RPC JAAJ'!$J$23:$L$23</definedName>
    <definedName name="solver_lhs6" localSheetId="3" hidden="1">'Solver'!$C$19</definedName>
    <definedName name="solver_lhs6" localSheetId="5" hidden="1">'Solver 2'!$H$9</definedName>
    <definedName name="solver_lhs7" localSheetId="4" hidden="1">'Resultado'!#REF!</definedName>
    <definedName name="solver_lhs7" localSheetId="1" hidden="1">'RPC JAAJ'!$M$10:$M$14</definedName>
    <definedName name="solver_lhs7" localSheetId="3" hidden="1">'Solver'!$C$25</definedName>
    <definedName name="solver_lhs7" localSheetId="5" hidden="1">'Solver 2'!$H$10</definedName>
    <definedName name="solver_lhs8" localSheetId="4" hidden="1">'Resultado'!#REF!</definedName>
    <definedName name="solver_lhs8" localSheetId="1" hidden="1">'RPC JAAJ'!$M$15</definedName>
    <definedName name="solver_lhs8" localSheetId="3" hidden="1">'Solver'!$C$4:$G$11</definedName>
    <definedName name="solver_lhs8" localSheetId="5" hidden="1">'Solver 2'!$C$25</definedName>
    <definedName name="solver_lhs9" localSheetId="4" hidden="1">'Resultado'!#REF!</definedName>
    <definedName name="solver_lhs9" localSheetId="1" hidden="1">'RPC JAAJ'!$M$19:$M$22</definedName>
    <definedName name="solver_lhs9" localSheetId="3" hidden="1">'Solver'!$D$12</definedName>
    <definedName name="solver_lhs9" localSheetId="5" hidden="1">'Solver 2'!$C$4:$G$11</definedName>
    <definedName name="solver_lin" localSheetId="4" hidden="1">2</definedName>
    <definedName name="solver_lin" localSheetId="1" hidden="1">2</definedName>
    <definedName name="solver_lin" localSheetId="3" hidden="1">2</definedName>
    <definedName name="solver_lin" localSheetId="5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4" hidden="1">2</definedName>
    <definedName name="solver_neg" localSheetId="1" hidden="1">2</definedName>
    <definedName name="solver_neg" localSheetId="3" hidden="1">2</definedName>
    <definedName name="solver_neg" localSheetId="5" hidden="1">2</definedName>
    <definedName name="solver_nod" localSheetId="3" hidden="1">2147483647</definedName>
    <definedName name="solver_num" localSheetId="4" hidden="1">23</definedName>
    <definedName name="solver_num" localSheetId="1" hidden="1">9</definedName>
    <definedName name="solver_num" localSheetId="3" hidden="1">25</definedName>
    <definedName name="solver_num" localSheetId="5" hidden="1">20</definedName>
    <definedName name="solver_nwt" localSheetId="4" hidden="1">1</definedName>
    <definedName name="solver_nwt" localSheetId="1" hidden="1">1</definedName>
    <definedName name="solver_nwt" localSheetId="3" hidden="1">1</definedName>
    <definedName name="solver_nwt" localSheetId="5" hidden="1">1</definedName>
    <definedName name="solver_opt" localSheetId="4" hidden="1">'Resultado'!#REF!</definedName>
    <definedName name="solver_opt" localSheetId="1" hidden="1">'RPC JAAJ'!$R$26</definedName>
    <definedName name="solver_opt" localSheetId="3" hidden="1">'Solver'!$G$23</definedName>
    <definedName name="solver_opt" localSheetId="5" hidden="1">'Solver 2'!$G$17</definedName>
    <definedName name="solver_pre" localSheetId="4" hidden="1">0.000001</definedName>
    <definedName name="solver_pre" localSheetId="1" hidden="1">0.000001</definedName>
    <definedName name="solver_pre" localSheetId="3" hidden="1">0.000001</definedName>
    <definedName name="solver_pre" localSheetId="5" hidden="1">0.000001</definedName>
    <definedName name="solver_rbv" localSheetId="3" hidden="1">1</definedName>
    <definedName name="solver_rel1" localSheetId="4" hidden="1">1</definedName>
    <definedName name="solver_rel1" localSheetId="1" hidden="1">5</definedName>
    <definedName name="solver_rel1" localSheetId="3" hidden="1">3</definedName>
    <definedName name="solver_rel1" localSheetId="5" hidden="1">1</definedName>
    <definedName name="solver_rel10" localSheetId="4" hidden="1">1</definedName>
    <definedName name="solver_rel10" localSheetId="3" hidden="1">2</definedName>
    <definedName name="solver_rel10" localSheetId="5" hidden="1">3</definedName>
    <definedName name="solver_rel11" localSheetId="4" hidden="1">1</definedName>
    <definedName name="solver_rel11" localSheetId="3" hidden="1">2</definedName>
    <definedName name="solver_rel11" localSheetId="5" hidden="1">3</definedName>
    <definedName name="solver_rel12" localSheetId="4" hidden="1">1</definedName>
    <definedName name="solver_rel12" localSheetId="3" hidden="1">2</definedName>
    <definedName name="solver_rel12" localSheetId="5" hidden="1">1</definedName>
    <definedName name="solver_rel13" localSheetId="4" hidden="1">1</definedName>
    <definedName name="solver_rel13" localSheetId="3" hidden="1">2</definedName>
    <definedName name="solver_rel13" localSheetId="5" hidden="1">1</definedName>
    <definedName name="solver_rel14" localSheetId="4" hidden="1">2</definedName>
    <definedName name="solver_rel14" localSheetId="3" hidden="1">2</definedName>
    <definedName name="solver_rel14" localSheetId="5" hidden="1">1</definedName>
    <definedName name="solver_rel15" localSheetId="4" hidden="1">2</definedName>
    <definedName name="solver_rel15" localSheetId="3" hidden="1">1</definedName>
    <definedName name="solver_rel15" localSheetId="5" hidden="1">1</definedName>
    <definedName name="solver_rel16" localSheetId="4" hidden="1">2</definedName>
    <definedName name="solver_rel16" localSheetId="3" hidden="1">1</definedName>
    <definedName name="solver_rel16" localSheetId="5" hidden="1">1</definedName>
    <definedName name="solver_rel17" localSheetId="4" hidden="1">2</definedName>
    <definedName name="solver_rel17" localSheetId="3" hidden="1">1</definedName>
    <definedName name="solver_rel17" localSheetId="5" hidden="1">2</definedName>
    <definedName name="solver_rel18" localSheetId="4" hidden="1">3</definedName>
    <definedName name="solver_rel18" localSheetId="3" hidden="1">1</definedName>
    <definedName name="solver_rel18" localSheetId="5" hidden="1">2</definedName>
    <definedName name="solver_rel19" localSheetId="4" hidden="1">3</definedName>
    <definedName name="solver_rel19" localSheetId="3" hidden="1">1</definedName>
    <definedName name="solver_rel19" localSheetId="5" hidden="1">2</definedName>
    <definedName name="solver_rel2" localSheetId="4" hidden="1">1</definedName>
    <definedName name="solver_rel2" localSheetId="1" hidden="1">2</definedName>
    <definedName name="solver_rel2" localSheetId="3" hidden="1">2</definedName>
    <definedName name="solver_rel2" localSheetId="5" hidden="1">1</definedName>
    <definedName name="solver_rel20" localSheetId="4" hidden="1">3</definedName>
    <definedName name="solver_rel20" localSheetId="3" hidden="1">1</definedName>
    <definedName name="solver_rel20" localSheetId="5" hidden="1">1</definedName>
    <definedName name="solver_rel21" localSheetId="4" hidden="1">3</definedName>
    <definedName name="solver_rel21" localSheetId="3" hidden="1">1</definedName>
    <definedName name="solver_rel21" localSheetId="5" hidden="1">1</definedName>
    <definedName name="solver_rel22" localSheetId="4" hidden="1">3</definedName>
    <definedName name="solver_rel22" localSheetId="3" hidden="1">1</definedName>
    <definedName name="solver_rel22" localSheetId="5" hidden="1">3</definedName>
    <definedName name="solver_rel23" localSheetId="4" hidden="1">3</definedName>
    <definedName name="solver_rel23" localSheetId="3" hidden="1">1</definedName>
    <definedName name="solver_rel23" localSheetId="5" hidden="1">3</definedName>
    <definedName name="solver_rel24" localSheetId="4" hidden="1">3</definedName>
    <definedName name="solver_rel24" localSheetId="3" hidden="1">1</definedName>
    <definedName name="solver_rel24" localSheetId="5" hidden="1">3</definedName>
    <definedName name="solver_rel25" localSheetId="3" hidden="1">1</definedName>
    <definedName name="solver_rel3" localSheetId="4" hidden="1">1</definedName>
    <definedName name="solver_rel3" localSheetId="1" hidden="1">3</definedName>
    <definedName name="solver_rel3" localSheetId="3" hidden="1">3</definedName>
    <definedName name="solver_rel3" localSheetId="5" hidden="1">1</definedName>
    <definedName name="solver_rel4" localSheetId="4" hidden="1">1</definedName>
    <definedName name="solver_rel4" localSheetId="1" hidden="1">3</definedName>
    <definedName name="solver_rel4" localSheetId="3" hidden="1">2</definedName>
    <definedName name="solver_rel4" localSheetId="5" hidden="1">1</definedName>
    <definedName name="solver_rel5" localSheetId="4" hidden="1">1</definedName>
    <definedName name="solver_rel5" localSheetId="1" hidden="1">1</definedName>
    <definedName name="solver_rel5" localSheetId="3" hidden="1">1</definedName>
    <definedName name="solver_rel5" localSheetId="5" hidden="1">1</definedName>
    <definedName name="solver_rel6" localSheetId="4" hidden="1">1</definedName>
    <definedName name="solver_rel6" localSheetId="1" hidden="1">1</definedName>
    <definedName name="solver_rel6" localSheetId="3" hidden="1">2</definedName>
    <definedName name="solver_rel6" localSheetId="5" hidden="1">1</definedName>
    <definedName name="solver_rel7" localSheetId="4" hidden="1">1</definedName>
    <definedName name="solver_rel7" localSheetId="1" hidden="1">1</definedName>
    <definedName name="solver_rel7" localSheetId="3" hidden="1">2</definedName>
    <definedName name="solver_rel7" localSheetId="5" hidden="1">1</definedName>
    <definedName name="solver_rel8" localSheetId="4" hidden="1">1</definedName>
    <definedName name="solver_rel8" localSheetId="1" hidden="1">2</definedName>
    <definedName name="solver_rel8" localSheetId="3" hidden="1">3</definedName>
    <definedName name="solver_rel8" localSheetId="5" hidden="1">2</definedName>
    <definedName name="solver_rel9" localSheetId="4" hidden="1">1</definedName>
    <definedName name="solver_rel9" localSheetId="1" hidden="1">3</definedName>
    <definedName name="solver_rel9" localSheetId="3" hidden="1">1</definedName>
    <definedName name="solver_rel9" localSheetId="5" hidden="1">3</definedName>
    <definedName name="solver_rhs1" localSheetId="4" hidden="1">'Resultado'!#REF!</definedName>
    <definedName name="solver_rhs1" localSheetId="1" hidden="1">binary</definedName>
    <definedName name="solver_rhs1" localSheetId="3" hidden="1">0</definedName>
    <definedName name="solver_rhs1" localSheetId="5" hidden="1">'Solver 2'!$B$4</definedName>
    <definedName name="solver_rhs10" localSheetId="4" hidden="1">'Resultado'!#REF!</definedName>
    <definedName name="solver_rhs10" localSheetId="3" hidden="1">'Solver'!$C$12</definedName>
    <definedName name="solver_rhs10" localSheetId="5" hidden="1">0</definedName>
    <definedName name="solver_rhs11" localSheetId="4" hidden="1">'Resultado'!#REF!</definedName>
    <definedName name="solver_rhs11" localSheetId="3" hidden="1">'Solver'!$D$12</definedName>
    <definedName name="solver_rhs11" localSheetId="5" hidden="1">0</definedName>
    <definedName name="solver_rhs12" localSheetId="4" hidden="1">'Resultado'!#REF!</definedName>
    <definedName name="solver_rhs12" localSheetId="3" hidden="1">'Solver'!$E$12</definedName>
    <definedName name="solver_rhs12" localSheetId="5" hidden="1">'Solver 2'!$C$13</definedName>
    <definedName name="solver_rhs13" localSheetId="4" hidden="1">'Resultado'!#REF!</definedName>
    <definedName name="solver_rhs13" localSheetId="3" hidden="1">'Solver'!$F$12</definedName>
    <definedName name="solver_rhs13" localSheetId="5" hidden="1">'Solver 2'!$D$13</definedName>
    <definedName name="solver_rhs14" localSheetId="4" hidden="1">'Resultado'!#REF!</definedName>
    <definedName name="solver_rhs14" localSheetId="3" hidden="1">'Solver'!$G$12</definedName>
    <definedName name="solver_rhs14" localSheetId="5" hidden="1">'Solver 2'!$E$13</definedName>
    <definedName name="solver_rhs15" localSheetId="4" hidden="1">'Resultado'!#REF!</definedName>
    <definedName name="solver_rhs15" localSheetId="3" hidden="1">'Solver'!$E$13</definedName>
    <definedName name="solver_rhs15" localSheetId="5" hidden="1">'Solver 2'!$F$13</definedName>
    <definedName name="solver_rhs16" localSheetId="4" hidden="1">'Resultado'!#REF!</definedName>
    <definedName name="solver_rhs16" localSheetId="3" hidden="1">'Solver'!$F$13</definedName>
    <definedName name="solver_rhs16" localSheetId="5" hidden="1">'Solver 2'!$G$13</definedName>
    <definedName name="solver_rhs17" localSheetId="4" hidden="1">'Resultado'!#REF!</definedName>
    <definedName name="solver_rhs17" localSheetId="3" hidden="1">'Solver'!$G$13</definedName>
    <definedName name="solver_rhs17" localSheetId="5" hidden="1">'Solver 2'!$B$20</definedName>
    <definedName name="solver_rhs18" localSheetId="4" hidden="1">0</definedName>
    <definedName name="solver_rhs18" localSheetId="3" hidden="1">'Solver'!$B$10</definedName>
    <definedName name="solver_rhs18" localSheetId="5" hidden="1">'Solver 2'!$C$20</definedName>
    <definedName name="solver_rhs19" localSheetId="4" hidden="1">0</definedName>
    <definedName name="solver_rhs19" localSheetId="3" hidden="1">'Solver'!$B$11</definedName>
    <definedName name="solver_rhs19" localSheetId="5" hidden="1">'Solver 2'!$B$26</definedName>
    <definedName name="solver_rhs2" localSheetId="4" hidden="1">'Resultado'!#REF!</definedName>
    <definedName name="solver_rhs2" localSheetId="1" hidden="1">'RPC JAAJ'!$E$25:$G$25</definedName>
    <definedName name="solver_rhs2" localSheetId="3" hidden="1">'Solver'!$B$20</definedName>
    <definedName name="solver_rhs2" localSheetId="5" hidden="1">'Solver 2'!$B$5</definedName>
    <definedName name="solver_rhs20" localSheetId="4" hidden="1">0</definedName>
    <definedName name="solver_rhs20" localSheetId="3" hidden="1">'Solver'!$B$4</definedName>
    <definedName name="solver_rhs20" localSheetId="5" hidden="1">'Solver 2'!$B$11</definedName>
    <definedName name="solver_rhs21" localSheetId="4" hidden="1">0</definedName>
    <definedName name="solver_rhs21" localSheetId="3" hidden="1">'Solver'!$B$5</definedName>
    <definedName name="solver_rhs21" localSheetId="5" hidden="1">'Solver 2'!$B$11</definedName>
    <definedName name="solver_rhs22" localSheetId="4" hidden="1">0</definedName>
    <definedName name="solver_rhs22" localSheetId="3" hidden="1">'Solver'!$B$6</definedName>
    <definedName name="solver_rhs22" localSheetId="5" hidden="1">0</definedName>
    <definedName name="solver_rhs23" localSheetId="4" hidden="1">0</definedName>
    <definedName name="solver_rhs23" localSheetId="3" hidden="1">'Solver'!$B$7</definedName>
    <definedName name="solver_rhs23" localSheetId="5" hidden="1">0</definedName>
    <definedName name="solver_rhs24" localSheetId="4" hidden="1">0</definedName>
    <definedName name="solver_rhs24" localSheetId="3" hidden="1">'Solver'!$B$8</definedName>
    <definedName name="solver_rhs24" localSheetId="5" hidden="1">0</definedName>
    <definedName name="solver_rhs25" localSheetId="3" hidden="1">'Solver'!$B$9</definedName>
    <definedName name="solver_rhs3" localSheetId="4" hidden="1">'Resultado'!#REF!</definedName>
    <definedName name="solver_rhs3" localSheetId="1" hidden="1">0</definedName>
    <definedName name="solver_rhs3" localSheetId="3" hidden="1">0</definedName>
    <definedName name="solver_rhs3" localSheetId="5" hidden="1">'Solver 2'!$B$6</definedName>
    <definedName name="solver_rhs4" localSheetId="4" hidden="1">'Resultado'!#REF!</definedName>
    <definedName name="solver_rhs4" localSheetId="1" hidden="1">0</definedName>
    <definedName name="solver_rhs4" localSheetId="3" hidden="1">'Solver'!$B$26</definedName>
    <definedName name="solver_rhs4" localSheetId="5" hidden="1">'Solver 2'!$B$7</definedName>
    <definedName name="solver_rhs5" localSheetId="4" hidden="1">'Resultado'!#REF!</definedName>
    <definedName name="solver_rhs5" localSheetId="1" hidden="1">'RPC JAAJ'!$E$15:$G$15</definedName>
    <definedName name="solver_rhs5" localSheetId="3" hidden="1">'Solver'!$C$13</definedName>
    <definedName name="solver_rhs5" localSheetId="5" hidden="1">'Solver 2'!$B$8</definedName>
    <definedName name="solver_rhs6" localSheetId="4" hidden="1">'Resultado'!#REF!</definedName>
    <definedName name="solver_rhs6" localSheetId="1" hidden="1">'RPC JAAJ'!$J$15:$L$15</definedName>
    <definedName name="solver_rhs6" localSheetId="3" hidden="1">'Solver'!$C$20</definedName>
    <definedName name="solver_rhs6" localSheetId="5" hidden="1">'Solver 2'!$B$9</definedName>
    <definedName name="solver_rhs7" localSheetId="4" hidden="1">'Resultado'!#REF!</definedName>
    <definedName name="solver_rhs7" localSheetId="1" hidden="1">'RPC JAAJ'!$D$10:$D$14</definedName>
    <definedName name="solver_rhs7" localSheetId="3" hidden="1">'Solver'!$C$26</definedName>
    <definedName name="solver_rhs7" localSheetId="5" hidden="1">'Solver 2'!$C$10</definedName>
    <definedName name="solver_rhs8" localSheetId="4" hidden="1">'Resultado'!#REF!</definedName>
    <definedName name="solver_rhs8" localSheetId="1" hidden="1">'RPC JAAJ'!$M$23</definedName>
    <definedName name="solver_rhs8" localSheetId="3" hidden="1">0</definedName>
    <definedName name="solver_rhs8" localSheetId="5" hidden="1">'Solver 2'!$C$26</definedName>
    <definedName name="solver_rhs9" localSheetId="4" hidden="1">'Resultado'!#REF!</definedName>
    <definedName name="solver_rhs9" localSheetId="1" hidden="1">'RPC JAAJ'!$D$19:$D$22</definedName>
    <definedName name="solver_rhs9" localSheetId="3" hidden="1">'Solver'!$D$13</definedName>
    <definedName name="solver_rhs9" localSheetId="5" hidden="1">0</definedName>
    <definedName name="solver_rlx" localSheetId="3" hidden="1">1</definedName>
    <definedName name="solver_rsd" localSheetId="3" hidden="1">0</definedName>
    <definedName name="solver_scl" localSheetId="4" hidden="1">2</definedName>
    <definedName name="solver_scl" localSheetId="1" hidden="1">2</definedName>
    <definedName name="solver_scl" localSheetId="3" hidden="1">2</definedName>
    <definedName name="solver_scl" localSheetId="5" hidden="1">2</definedName>
    <definedName name="solver_sho" localSheetId="4" hidden="1">2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sz" localSheetId="3" hidden="1">100</definedName>
    <definedName name="solver_tim" localSheetId="4" hidden="1">100</definedName>
    <definedName name="solver_tim" localSheetId="1" hidden="1">100</definedName>
    <definedName name="solver_tim" localSheetId="3" hidden="1">100</definedName>
    <definedName name="solver_tim" localSheetId="5" hidden="1">100</definedName>
    <definedName name="solver_tol" localSheetId="4" hidden="1">0.05</definedName>
    <definedName name="solver_tol" localSheetId="1" hidden="1">0.05</definedName>
    <definedName name="solver_tol" localSheetId="3" hidden="1">0.05</definedName>
    <definedName name="solver_tol" localSheetId="5" hidden="1">0.05</definedName>
    <definedName name="solver_typ" localSheetId="4" hidden="1">2</definedName>
    <definedName name="solver_typ" localSheetId="1" hidden="1">2</definedName>
    <definedName name="solver_typ" localSheetId="3" hidden="1">2</definedName>
    <definedName name="solver_typ" localSheetId="5" hidden="1">2</definedName>
    <definedName name="solver_val" localSheetId="4" hidden="1">0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er" localSheetId="1" hidden="1">2</definedName>
    <definedName name="solver_ver" localSheetId="3" hidden="1">2</definedName>
    <definedName name="WBMIN">#REF!</definedName>
  </definedNames>
  <calcPr fullCalcOnLoad="1"/>
</workbook>
</file>

<file path=xl/sharedStrings.xml><?xml version="1.0" encoding="utf-8"?>
<sst xmlns="http://schemas.openxmlformats.org/spreadsheetml/2006/main" count="455" uniqueCount="225">
  <si>
    <t>Custos</t>
  </si>
  <si>
    <t>de</t>
  </si>
  <si>
    <t>[$/t]</t>
  </si>
  <si>
    <t>Oferta</t>
  </si>
  <si>
    <t>E1</t>
  </si>
  <si>
    <t>E2</t>
  </si>
  <si>
    <t>E3</t>
  </si>
  <si>
    <t>R1</t>
  </si>
  <si>
    <t>R2</t>
  </si>
  <si>
    <t>Me1</t>
  </si>
  <si>
    <t>Me2</t>
  </si>
  <si>
    <t>Mr1</t>
  </si>
  <si>
    <t>Mr2</t>
  </si>
  <si>
    <t>U1</t>
  </si>
  <si>
    <t>U2</t>
  </si>
  <si>
    <t>U3</t>
  </si>
  <si>
    <t>U4</t>
  </si>
  <si>
    <t>U5</t>
  </si>
  <si>
    <t>U6</t>
  </si>
  <si>
    <t>U7</t>
  </si>
  <si>
    <t>U8</t>
  </si>
  <si>
    <t>Capc</t>
  </si>
  <si>
    <t>Dem</t>
  </si>
  <si>
    <t>transportes</t>
  </si>
  <si>
    <t>Custo fixo</t>
  </si>
  <si>
    <t>Custos de transporte</t>
  </si>
  <si>
    <t>Somma</t>
  </si>
  <si>
    <t>somma</t>
  </si>
  <si>
    <t>Quantitades transportadas</t>
  </si>
  <si>
    <t>total</t>
  </si>
  <si>
    <t>capacidade</t>
  </si>
  <si>
    <t>Custos fixos</t>
  </si>
  <si>
    <t>Custos Variaveis</t>
  </si>
  <si>
    <t>Custo variavel</t>
  </si>
  <si>
    <t>=</t>
  </si>
  <si>
    <t>0,0012.Q2</t>
  </si>
  <si>
    <t>-</t>
  </si>
  <si>
    <t>0,0898.</t>
  </si>
  <si>
    <t>Q</t>
  </si>
  <si>
    <t>+</t>
  </si>
  <si>
    <t>0,0011.Q2</t>
  </si>
  <si>
    <t>0,0381.</t>
  </si>
  <si>
    <t>0,1019.Q</t>
  </si>
  <si>
    <t>–</t>
  </si>
  <si>
    <t>Kroneker</t>
  </si>
  <si>
    <t>Custo total</t>
  </si>
  <si>
    <t>Total</t>
  </si>
  <si>
    <t>Demanda</t>
  </si>
  <si>
    <t>valores&gt;0</t>
  </si>
  <si>
    <t>Meta: total=0</t>
  </si>
  <si>
    <t>Contrôle</t>
  </si>
  <si>
    <t>P1</t>
  </si>
  <si>
    <t>P2</t>
  </si>
  <si>
    <t>P3</t>
  </si>
  <si>
    <t>P4</t>
  </si>
  <si>
    <t>P5</t>
  </si>
  <si>
    <t>OFERTA</t>
  </si>
  <si>
    <t>R$/t</t>
  </si>
  <si>
    <t>capac</t>
  </si>
  <si>
    <t>m1</t>
  </si>
  <si>
    <t>m2</t>
  </si>
  <si>
    <t>m3</t>
  </si>
  <si>
    <t>m4</t>
  </si>
  <si>
    <t>custo fixo</t>
  </si>
  <si>
    <t>aux</t>
  </si>
  <si>
    <t>custo total</t>
  </si>
  <si>
    <t>demanda</t>
  </si>
  <si>
    <t>interm</t>
  </si>
  <si>
    <t>Microsoft Excel 10.0 Relatório de sensibilidade</t>
  </si>
  <si>
    <t>Planilha: [PRO 2802 Localização - Pierre Rémi V2.xls]Solver</t>
  </si>
  <si>
    <t>Relatório criado: 7/5/2007 20:10:06</t>
  </si>
  <si>
    <t>Células ajustáveis</t>
  </si>
  <si>
    <t>Célula</t>
  </si>
  <si>
    <t>Nome</t>
  </si>
  <si>
    <t>Final</t>
  </si>
  <si>
    <t>Valor</t>
  </si>
  <si>
    <t>Reduzido</t>
  </si>
  <si>
    <t>Gradiente</t>
  </si>
  <si>
    <t>Restrições</t>
  </si>
  <si>
    <t>Lagrange</t>
  </si>
  <si>
    <t>Multiplicador</t>
  </si>
  <si>
    <t>$C$4</t>
  </si>
  <si>
    <t>U1 E1</t>
  </si>
  <si>
    <t>$D$4</t>
  </si>
  <si>
    <t>U1 E2</t>
  </si>
  <si>
    <t>$E$4</t>
  </si>
  <si>
    <t>U1 E3</t>
  </si>
  <si>
    <t>$F$4</t>
  </si>
  <si>
    <t>U1 R1</t>
  </si>
  <si>
    <t>$G$4</t>
  </si>
  <si>
    <t>U1 R2</t>
  </si>
  <si>
    <t>$C$5</t>
  </si>
  <si>
    <t>U2 E1</t>
  </si>
  <si>
    <t>$D$5</t>
  </si>
  <si>
    <t>U2 E2</t>
  </si>
  <si>
    <t>$E$5</t>
  </si>
  <si>
    <t>U2 E3</t>
  </si>
  <si>
    <t>$F$5</t>
  </si>
  <si>
    <t>U2 R1</t>
  </si>
  <si>
    <t>$G$5</t>
  </si>
  <si>
    <t>U2 R2</t>
  </si>
  <si>
    <t>$C$6</t>
  </si>
  <si>
    <t>U3 E1</t>
  </si>
  <si>
    <t>$D$6</t>
  </si>
  <si>
    <t>U3 E2</t>
  </si>
  <si>
    <t>$E$6</t>
  </si>
  <si>
    <t>U3 E3</t>
  </si>
  <si>
    <t>$F$6</t>
  </si>
  <si>
    <t>U3 R1</t>
  </si>
  <si>
    <t>$G$6</t>
  </si>
  <si>
    <t>U3 R2</t>
  </si>
  <si>
    <t>$C$7</t>
  </si>
  <si>
    <t>U4 E1</t>
  </si>
  <si>
    <t>$D$7</t>
  </si>
  <si>
    <t>U4 E2</t>
  </si>
  <si>
    <t>$E$7</t>
  </si>
  <si>
    <t>U4 E3</t>
  </si>
  <si>
    <t>$F$7</t>
  </si>
  <si>
    <t>U4 R1</t>
  </si>
  <si>
    <t>$G$7</t>
  </si>
  <si>
    <t>U4 R2</t>
  </si>
  <si>
    <t>$C$8</t>
  </si>
  <si>
    <t>U5 E1</t>
  </si>
  <si>
    <t>$D$8</t>
  </si>
  <si>
    <t>U5 E2</t>
  </si>
  <si>
    <t>$E$8</t>
  </si>
  <si>
    <t>U5 E3</t>
  </si>
  <si>
    <t>$F$8</t>
  </si>
  <si>
    <t>U5 R1</t>
  </si>
  <si>
    <t>$G$8</t>
  </si>
  <si>
    <t>U5 R2</t>
  </si>
  <si>
    <t>$C$9</t>
  </si>
  <si>
    <t>U6 E1</t>
  </si>
  <si>
    <t>$D$9</t>
  </si>
  <si>
    <t>U6 E2</t>
  </si>
  <si>
    <t>$E$9</t>
  </si>
  <si>
    <t>U6 E3</t>
  </si>
  <si>
    <t>$F$9</t>
  </si>
  <si>
    <t>U6 R1</t>
  </si>
  <si>
    <t>$G$9</t>
  </si>
  <si>
    <t>U6 R2</t>
  </si>
  <si>
    <t>$C$10</t>
  </si>
  <si>
    <t>U7 E1</t>
  </si>
  <si>
    <t>$D$10</t>
  </si>
  <si>
    <t>U7 E2</t>
  </si>
  <si>
    <t>$E$10</t>
  </si>
  <si>
    <t>U7 E3</t>
  </si>
  <si>
    <t>$F$10</t>
  </si>
  <si>
    <t>U7 R1</t>
  </si>
  <si>
    <t>$G$10</t>
  </si>
  <si>
    <t>U7 R2</t>
  </si>
  <si>
    <t>$C$11</t>
  </si>
  <si>
    <t>U8 E1</t>
  </si>
  <si>
    <t>$D$11</t>
  </si>
  <si>
    <t>U8 E2</t>
  </si>
  <si>
    <t>$E$11</t>
  </si>
  <si>
    <t>U8 E3</t>
  </si>
  <si>
    <t>$F$11</t>
  </si>
  <si>
    <t>U8 R1</t>
  </si>
  <si>
    <t>$G$11</t>
  </si>
  <si>
    <t>U8 R2</t>
  </si>
  <si>
    <t>$B$16</t>
  </si>
  <si>
    <t>E1 Me1</t>
  </si>
  <si>
    <t>$C$16</t>
  </si>
  <si>
    <t>E1 Me2</t>
  </si>
  <si>
    <t>$B$17</t>
  </si>
  <si>
    <t>E2 Me1</t>
  </si>
  <si>
    <t>$C$17</t>
  </si>
  <si>
    <t>E2 Me2</t>
  </si>
  <si>
    <t>$B$18</t>
  </si>
  <si>
    <t>E3 Me1</t>
  </si>
  <si>
    <t>$C$18</t>
  </si>
  <si>
    <t>E3 Me2</t>
  </si>
  <si>
    <t>$B$23</t>
  </si>
  <si>
    <t>R1 Mr1</t>
  </si>
  <si>
    <t>$C$23</t>
  </si>
  <si>
    <t>R1 Mr2</t>
  </si>
  <si>
    <t>$B$24</t>
  </si>
  <si>
    <t>R2 Mr1</t>
  </si>
  <si>
    <t>$C$24</t>
  </si>
  <si>
    <t>R2 Mr2</t>
  </si>
  <si>
    <t>$H$4</t>
  </si>
  <si>
    <t>U1 Somma</t>
  </si>
  <si>
    <t>$H$5</t>
  </si>
  <si>
    <t>U2 Somma</t>
  </si>
  <si>
    <t>$H$6</t>
  </si>
  <si>
    <t>U3 Somma</t>
  </si>
  <si>
    <t>$H$7</t>
  </si>
  <si>
    <t>U4 Somma</t>
  </si>
  <si>
    <t>$H$8</t>
  </si>
  <si>
    <t>U5 Somma</t>
  </si>
  <si>
    <t>$H$9</t>
  </si>
  <si>
    <t>U6 Somma</t>
  </si>
  <si>
    <t>$H$10</t>
  </si>
  <si>
    <t>U7 Somma</t>
  </si>
  <si>
    <t>$H$11</t>
  </si>
  <si>
    <t>U8 Somma</t>
  </si>
  <si>
    <t>$C$12</t>
  </si>
  <si>
    <t>somma E1</t>
  </si>
  <si>
    <t>$D$12</t>
  </si>
  <si>
    <t>somma E2</t>
  </si>
  <si>
    <t>$E$12</t>
  </si>
  <si>
    <t>somma E3</t>
  </si>
  <si>
    <t>$F$12</t>
  </si>
  <si>
    <t>somma R1</t>
  </si>
  <si>
    <t>$G$12</t>
  </si>
  <si>
    <t>somma R2</t>
  </si>
  <si>
    <t>$D$16</t>
  </si>
  <si>
    <t>E1 Somma</t>
  </si>
  <si>
    <t>$D$17</t>
  </si>
  <si>
    <t>E2 Somma</t>
  </si>
  <si>
    <t>$D$18</t>
  </si>
  <si>
    <t>E3 Somma</t>
  </si>
  <si>
    <t>$D$23</t>
  </si>
  <si>
    <t>R1 Somma</t>
  </si>
  <si>
    <t>$C$25</t>
  </si>
  <si>
    <t>Total Mr2</t>
  </si>
  <si>
    <t>$B$19</t>
  </si>
  <si>
    <t>total Me1</t>
  </si>
  <si>
    <t>$C$19</t>
  </si>
  <si>
    <t>total Me2</t>
  </si>
  <si>
    <t>$B$25</t>
  </si>
  <si>
    <t>Total Mr1</t>
  </si>
  <si>
    <t>$D$24</t>
  </si>
  <si>
    <t>R2 Somma</t>
  </si>
</sst>
</file>

<file path=xl/styles.xml><?xml version="1.0" encoding="utf-8"?>
<styleSheet xmlns="http://schemas.openxmlformats.org/spreadsheetml/2006/main">
  <numFmts count="5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_-* #,##0.0\ _F_-;\-* #,##0.0\ _F_-;_-* &quot;-&quot;??\ _F_-;_-@_-"/>
    <numFmt numFmtId="195" formatCode="_-* #,##0\ _F_-;\-* #,##0\ _F_-;_-* &quot;-&quot;??\ _F_-;_-@_-"/>
    <numFmt numFmtId="196" formatCode="_-* #,##0.000\ _F_-;\-* #,##0.000\ _F_-;_-* &quot;-&quot;??\ _F_-;_-@_-"/>
    <numFmt numFmtId="197" formatCode="_-* #,##0.0000\ _F_-;\-* #,##0.0000\ _F_-;_-* &quot;-&quot;??\ _F_-;_-@_-"/>
    <numFmt numFmtId="198" formatCode="_-* #,##0.00000\ _F_-;\-* #,##0.00000\ _F_-;_-* &quot;-&quot;??\ _F_-;_-@_-"/>
    <numFmt numFmtId="199" formatCode="_-* #,##0.000000\ _F_-;\-* #,##0.000000\ _F_-;_-* &quot;-&quot;??\ _F_-;_-@_-"/>
    <numFmt numFmtId="200" formatCode="_-* #,##0.0000000\ _F_-;\-* #,##0.0000000\ _F_-;_-* &quot;-&quot;??\ _F_-;_-@_-"/>
    <numFmt numFmtId="201" formatCode="_-* #,##0.00000000\ _F_-;\-* #,##0.00000000\ _F_-;_-* &quot;-&quot;??\ _F_-;_-@_-"/>
    <numFmt numFmtId="202" formatCode="_-* #,##0.000000000\ _F_-;\-* #,##0.000000000\ _F_-;_-* &quot;-&quot;??\ _F_-;_-@_-"/>
    <numFmt numFmtId="203" formatCode="_-* #,##0.0000000000\ _F_-;\-* #,##0.0000000000\ _F_-;_-* &quot;-&quot;??\ _F_-;_-@_-"/>
    <numFmt numFmtId="204" formatCode="mmm\ dd\,\ yyyy"/>
    <numFmt numFmtId="205" formatCode="hh:mm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24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25" fillId="28" borderId="1" applyNumberFormat="0" applyAlignment="0" applyProtection="0"/>
    <xf numFmtId="0" fontId="26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ill="1" applyBorder="1" applyAlignment="1">
      <alignment/>
    </xf>
    <xf numFmtId="0" fontId="0" fillId="34" borderId="0" xfId="0" applyFill="1" applyAlignment="1">
      <alignment/>
    </xf>
    <xf numFmtId="0" fontId="0" fillId="0" borderId="24" xfId="0" applyBorder="1" applyAlignment="1">
      <alignment/>
    </xf>
    <xf numFmtId="0" fontId="0" fillId="34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195" fontId="1" fillId="0" borderId="26" xfId="44" applyNumberFormat="1" applyFont="1" applyBorder="1" applyAlignment="1">
      <alignment/>
    </xf>
    <xf numFmtId="0" fontId="0" fillId="0" borderId="0" xfId="0" applyFill="1" applyAlignment="1">
      <alignment/>
    </xf>
    <xf numFmtId="194" fontId="0" fillId="0" borderId="18" xfId="44" applyNumberFormat="1" applyFont="1" applyFill="1" applyBorder="1" applyAlignment="1">
      <alignment/>
    </xf>
    <xf numFmtId="195" fontId="0" fillId="0" borderId="18" xfId="44" applyNumberFormat="1" applyFont="1" applyFill="1" applyBorder="1" applyAlignment="1">
      <alignment/>
    </xf>
    <xf numFmtId="194" fontId="0" fillId="0" borderId="18" xfId="44" applyNumberFormat="1" applyFont="1" applyBorder="1" applyAlignment="1">
      <alignment/>
    </xf>
    <xf numFmtId="194" fontId="0" fillId="0" borderId="0" xfId="44" applyNumberFormat="1" applyFont="1" applyAlignment="1">
      <alignment/>
    </xf>
    <xf numFmtId="195" fontId="0" fillId="0" borderId="18" xfId="44" applyNumberFormat="1" applyFont="1" applyBorder="1" applyAlignment="1">
      <alignment/>
    </xf>
    <xf numFmtId="195" fontId="0" fillId="35" borderId="18" xfId="44" applyNumberFormat="1" applyFont="1" applyFill="1" applyBorder="1" applyAlignment="1">
      <alignment/>
    </xf>
    <xf numFmtId="194" fontId="0" fillId="0" borderId="18" xfId="44" applyNumberFormat="1" applyBorder="1" applyAlignment="1">
      <alignment/>
    </xf>
    <xf numFmtId="194" fontId="0" fillId="0" borderId="0" xfId="44" applyNumberFormat="1" applyAlignment="1">
      <alignment/>
    </xf>
    <xf numFmtId="195" fontId="0" fillId="0" borderId="18" xfId="44" applyNumberFormat="1" applyFill="1" applyBorder="1" applyAlignment="1">
      <alignment/>
    </xf>
    <xf numFmtId="195" fontId="0" fillId="0" borderId="18" xfId="44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95" fontId="0" fillId="0" borderId="0" xfId="44" applyNumberFormat="1" applyFont="1" applyAlignment="1">
      <alignment/>
    </xf>
    <xf numFmtId="0" fontId="0" fillId="36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95" fontId="0" fillId="0" borderId="27" xfId="0" applyNumberFormat="1" applyFill="1" applyBorder="1" applyAlignment="1">
      <alignment/>
    </xf>
    <xf numFmtId="195" fontId="0" fillId="0" borderId="28" xfId="0" applyNumberFormat="1" applyFill="1" applyBorder="1" applyAlignment="1">
      <alignment/>
    </xf>
    <xf numFmtId="194" fontId="0" fillId="0" borderId="27" xfId="0" applyNumberFormat="1" applyFill="1" applyBorder="1" applyAlignment="1">
      <alignment/>
    </xf>
    <xf numFmtId="0" fontId="0" fillId="36" borderId="18" xfId="0" applyFill="1" applyBorder="1" applyAlignment="1">
      <alignment/>
    </xf>
    <xf numFmtId="195" fontId="1" fillId="36" borderId="26" xfId="44" applyNumberFormat="1" applyFont="1" applyFill="1" applyBorder="1" applyAlignment="1">
      <alignment/>
    </xf>
    <xf numFmtId="2" fontId="4" fillId="0" borderId="18" xfId="44" applyNumberFormat="1" applyFont="1" applyFill="1" applyBorder="1" applyAlignment="1">
      <alignment/>
    </xf>
    <xf numFmtId="194" fontId="0" fillId="0" borderId="18" xfId="44" applyNumberFormat="1" applyFill="1" applyBorder="1" applyAlignment="1">
      <alignment/>
    </xf>
    <xf numFmtId="195" fontId="0" fillId="36" borderId="18" xfId="44" applyNumberFormat="1" applyFont="1" applyFill="1" applyBorder="1" applyAlignment="1">
      <alignment/>
    </xf>
    <xf numFmtId="195" fontId="0" fillId="36" borderId="18" xfId="44" applyNumberFormat="1" applyFill="1" applyBorder="1" applyAlignment="1">
      <alignment/>
    </xf>
    <xf numFmtId="195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24.7109375" style="0" bestFit="1" customWidth="1"/>
    <col min="2" max="16384" width="11.421875" style="0" customWidth="1"/>
  </cols>
  <sheetData>
    <row r="1" spans="1:13" ht="12.75">
      <c r="A1" s="2" t="s">
        <v>0</v>
      </c>
      <c r="B1" s="3" t="s">
        <v>1</v>
      </c>
      <c r="C1" s="3" t="s">
        <v>23</v>
      </c>
      <c r="D1" s="3" t="s">
        <v>2</v>
      </c>
      <c r="E1" s="3" t="s">
        <v>2</v>
      </c>
      <c r="F1" s="3"/>
      <c r="G1" s="3"/>
      <c r="H1" s="3"/>
      <c r="I1" s="3"/>
      <c r="J1" s="3"/>
      <c r="K1" s="3"/>
      <c r="L1" s="3"/>
      <c r="M1" s="4"/>
    </row>
    <row r="2" spans="1:13" ht="12.75">
      <c r="A2" s="5"/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/>
      <c r="I2" s="13" t="s">
        <v>9</v>
      </c>
      <c r="J2" s="13" t="s">
        <v>10</v>
      </c>
      <c r="K2" s="6"/>
      <c r="L2" s="13" t="s">
        <v>11</v>
      </c>
      <c r="M2" s="13" t="s">
        <v>12</v>
      </c>
    </row>
    <row r="3" spans="1:13" ht="12.75">
      <c r="A3" s="11" t="s">
        <v>13</v>
      </c>
      <c r="B3" s="11">
        <v>100</v>
      </c>
      <c r="C3" s="11">
        <v>12</v>
      </c>
      <c r="D3" s="11">
        <v>10</v>
      </c>
      <c r="E3" s="11">
        <v>14</v>
      </c>
      <c r="F3" s="11">
        <v>10</v>
      </c>
      <c r="G3" s="11">
        <v>15</v>
      </c>
      <c r="H3" s="6"/>
      <c r="I3" s="12"/>
      <c r="J3" s="12"/>
      <c r="K3" s="6"/>
      <c r="L3" s="14"/>
      <c r="M3" s="14"/>
    </row>
    <row r="4" spans="1:13" ht="12.75">
      <c r="A4" s="11" t="s">
        <v>14</v>
      </c>
      <c r="B4" s="11">
        <v>200</v>
      </c>
      <c r="C4" s="11">
        <v>34</v>
      </c>
      <c r="D4" s="11">
        <v>5</v>
      </c>
      <c r="E4" s="11">
        <v>8</v>
      </c>
      <c r="F4" s="11">
        <v>20</v>
      </c>
      <c r="G4" s="11">
        <v>25</v>
      </c>
      <c r="H4" s="11" t="s">
        <v>4</v>
      </c>
      <c r="I4" s="12">
        <v>80</v>
      </c>
      <c r="J4" s="12">
        <v>30</v>
      </c>
      <c r="K4" s="11" t="s">
        <v>7</v>
      </c>
      <c r="L4" s="11">
        <v>10</v>
      </c>
      <c r="M4" s="11">
        <v>20</v>
      </c>
    </row>
    <row r="5" spans="1:13" ht="12.75">
      <c r="A5" s="11" t="s">
        <v>15</v>
      </c>
      <c r="B5" s="11">
        <v>400</v>
      </c>
      <c r="C5" s="11">
        <v>21</v>
      </c>
      <c r="D5" s="11">
        <v>36</v>
      </c>
      <c r="E5" s="11">
        <v>10</v>
      </c>
      <c r="F5" s="11">
        <v>10</v>
      </c>
      <c r="G5" s="11">
        <v>25</v>
      </c>
      <c r="H5" s="11" t="s">
        <v>5</v>
      </c>
      <c r="I5" s="11">
        <v>90</v>
      </c>
      <c r="J5" s="11">
        <v>80</v>
      </c>
      <c r="K5" s="11" t="s">
        <v>8</v>
      </c>
      <c r="L5" s="11">
        <v>20</v>
      </c>
      <c r="M5" s="11">
        <v>10</v>
      </c>
    </row>
    <row r="6" spans="1:13" ht="12.75">
      <c r="A6" s="11" t="s">
        <v>16</v>
      </c>
      <c r="B6" s="11">
        <v>500</v>
      </c>
      <c r="C6" s="11">
        <v>14</v>
      </c>
      <c r="D6" s="11">
        <v>39</v>
      </c>
      <c r="E6" s="11">
        <v>26</v>
      </c>
      <c r="F6" s="11">
        <v>20</v>
      </c>
      <c r="G6" s="11">
        <v>15</v>
      </c>
      <c r="H6" s="11" t="s">
        <v>6</v>
      </c>
      <c r="I6" s="11">
        <v>30</v>
      </c>
      <c r="J6" s="11">
        <v>60</v>
      </c>
      <c r="K6" s="6"/>
      <c r="L6" s="6"/>
      <c r="M6" s="7"/>
    </row>
    <row r="7" spans="1:13" ht="12.75">
      <c r="A7" s="11" t="s">
        <v>17</v>
      </c>
      <c r="B7" s="11">
        <v>200</v>
      </c>
      <c r="C7" s="11">
        <v>25</v>
      </c>
      <c r="D7" s="11">
        <v>23</v>
      </c>
      <c r="E7" s="11">
        <v>31</v>
      </c>
      <c r="F7" s="11">
        <v>10</v>
      </c>
      <c r="G7" s="11">
        <v>15</v>
      </c>
      <c r="H7" s="6"/>
      <c r="I7" s="6"/>
      <c r="J7" s="6"/>
      <c r="K7" s="6"/>
      <c r="L7" s="6"/>
      <c r="M7" s="7"/>
    </row>
    <row r="8" spans="1:13" ht="12.75">
      <c r="A8" s="11" t="s">
        <v>18</v>
      </c>
      <c r="B8" s="11">
        <v>300</v>
      </c>
      <c r="C8" s="11">
        <v>26</v>
      </c>
      <c r="D8" s="11">
        <v>45</v>
      </c>
      <c r="E8" s="11">
        <v>54</v>
      </c>
      <c r="F8" s="11">
        <v>20</v>
      </c>
      <c r="G8" s="11">
        <v>25</v>
      </c>
      <c r="H8" s="6"/>
      <c r="I8" s="6"/>
      <c r="J8" s="6"/>
      <c r="K8" s="6"/>
      <c r="L8" s="6"/>
      <c r="M8" s="7"/>
    </row>
    <row r="9" spans="1:13" ht="12.75">
      <c r="A9" s="11" t="s">
        <v>19</v>
      </c>
      <c r="B9" s="11">
        <v>200</v>
      </c>
      <c r="C9" s="11">
        <v>21</v>
      </c>
      <c r="D9" s="11">
        <v>21</v>
      </c>
      <c r="E9" s="11">
        <v>23</v>
      </c>
      <c r="F9" s="11">
        <v>10</v>
      </c>
      <c r="G9" s="11">
        <v>25</v>
      </c>
      <c r="H9" s="6"/>
      <c r="I9" s="6"/>
      <c r="J9" s="6"/>
      <c r="K9" s="6"/>
      <c r="L9" s="6"/>
      <c r="M9" s="7"/>
    </row>
    <row r="10" spans="1:13" ht="12.75">
      <c r="A10" s="11" t="s">
        <v>20</v>
      </c>
      <c r="B10" s="11">
        <v>100</v>
      </c>
      <c r="C10" s="11">
        <v>18</v>
      </c>
      <c r="D10" s="11">
        <v>8</v>
      </c>
      <c r="E10" s="11">
        <v>32</v>
      </c>
      <c r="F10" s="11">
        <v>20</v>
      </c>
      <c r="G10" s="11">
        <v>15</v>
      </c>
      <c r="H10" s="6"/>
      <c r="I10" s="6"/>
      <c r="J10" s="6"/>
      <c r="K10" s="6"/>
      <c r="L10" s="6"/>
      <c r="M10" s="7"/>
    </row>
    <row r="11" spans="1:13" ht="12.75">
      <c r="A11" s="11" t="s">
        <v>21</v>
      </c>
      <c r="B11" s="6"/>
      <c r="C11" s="11">
        <v>200</v>
      </c>
      <c r="D11" s="11">
        <v>200</v>
      </c>
      <c r="E11" s="11">
        <v>500</v>
      </c>
      <c r="F11" s="11">
        <v>800</v>
      </c>
      <c r="G11" s="11">
        <v>1000</v>
      </c>
      <c r="H11" s="15" t="s">
        <v>22</v>
      </c>
      <c r="I11" s="11">
        <v>150</v>
      </c>
      <c r="J11" s="11">
        <v>300</v>
      </c>
      <c r="K11" s="6"/>
      <c r="L11" s="11">
        <v>600</v>
      </c>
      <c r="M11" s="11">
        <v>800</v>
      </c>
    </row>
    <row r="12" spans="1:13" ht="13.5" thickBot="1">
      <c r="A12" s="11" t="s">
        <v>24</v>
      </c>
      <c r="B12" s="8"/>
      <c r="C12" s="11">
        <v>1500</v>
      </c>
      <c r="D12" s="11">
        <v>1000</v>
      </c>
      <c r="E12" s="11">
        <v>1200</v>
      </c>
      <c r="F12" s="11">
        <v>2500</v>
      </c>
      <c r="G12" s="11">
        <v>2000</v>
      </c>
      <c r="H12" s="8"/>
      <c r="I12" s="8"/>
      <c r="J12" s="8"/>
      <c r="K12" s="8"/>
      <c r="L12" s="8"/>
      <c r="M12" s="9"/>
    </row>
    <row r="13" ht="12.75">
      <c r="A13" s="1"/>
    </row>
    <row r="14" ht="12.75">
      <c r="A14" s="16" t="s">
        <v>33</v>
      </c>
    </row>
    <row r="15" spans="1:8" ht="12.75">
      <c r="A15" t="s">
        <v>4</v>
      </c>
      <c r="B15" t="s">
        <v>34</v>
      </c>
      <c r="C15" s="57" t="s">
        <v>35</v>
      </c>
      <c r="D15" t="s">
        <v>36</v>
      </c>
      <c r="E15" t="s">
        <v>37</v>
      </c>
      <c r="F15" t="s">
        <v>38</v>
      </c>
      <c r="G15" t="s">
        <v>39</v>
      </c>
      <c r="H15">
        <v>3.0893</v>
      </c>
    </row>
    <row r="16" spans="1:8" ht="12.75">
      <c r="A16" t="s">
        <v>5</v>
      </c>
      <c r="B16" t="s">
        <v>34</v>
      </c>
      <c r="C16" t="s">
        <v>40</v>
      </c>
      <c r="D16" t="s">
        <v>36</v>
      </c>
      <c r="E16" t="s">
        <v>41</v>
      </c>
      <c r="F16" t="s">
        <v>38</v>
      </c>
      <c r="G16" t="s">
        <v>39</v>
      </c>
      <c r="H16">
        <v>2.8214</v>
      </c>
    </row>
    <row r="17" spans="1:5" ht="12.75">
      <c r="A17" t="s">
        <v>6</v>
      </c>
      <c r="B17" t="s">
        <v>34</v>
      </c>
      <c r="C17" t="s">
        <v>42</v>
      </c>
      <c r="D17" t="s">
        <v>43</v>
      </c>
      <c r="E17">
        <v>3.4643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C7:T27"/>
  <sheetViews>
    <sheetView zoomScale="75" zoomScaleNormal="75" zoomScalePageLayoutView="0" workbookViewId="0" topLeftCell="A1">
      <selection activeCell="E16" sqref="E16"/>
    </sheetView>
  </sheetViews>
  <sheetFormatPr defaultColWidth="8.8515625" defaultRowHeight="12.75"/>
  <cols>
    <col min="1" max="3" width="8.8515625" style="0" customWidth="1"/>
    <col min="4" max="4" width="13.140625" style="0" bestFit="1" customWidth="1"/>
    <col min="5" max="9" width="8.8515625" style="0" customWidth="1"/>
    <col min="10" max="12" width="9.421875" style="0" bestFit="1" customWidth="1"/>
    <col min="13" max="14" width="8.8515625" style="0" customWidth="1"/>
    <col min="15" max="15" width="13.8515625" style="0" bestFit="1" customWidth="1"/>
    <col min="16" max="17" width="9.421875" style="0" bestFit="1" customWidth="1"/>
  </cols>
  <sheetData>
    <row r="7" ht="12.75">
      <c r="N7" t="s">
        <v>64</v>
      </c>
    </row>
    <row r="8" spans="5:7" ht="12.75">
      <c r="E8" s="56" t="s">
        <v>57</v>
      </c>
      <c r="F8" s="56"/>
      <c r="G8" s="56"/>
    </row>
    <row r="9" spans="4:17" ht="12.75">
      <c r="D9" t="s">
        <v>56</v>
      </c>
      <c r="E9" s="39" t="s">
        <v>4</v>
      </c>
      <c r="F9" s="39" t="s">
        <v>5</v>
      </c>
      <c r="G9" s="39" t="s">
        <v>6</v>
      </c>
      <c r="J9" s="39" t="s">
        <v>4</v>
      </c>
      <c r="K9" s="39" t="s">
        <v>5</v>
      </c>
      <c r="L9" s="39" t="s">
        <v>6</v>
      </c>
      <c r="M9" s="39" t="s">
        <v>67</v>
      </c>
      <c r="O9" s="39" t="s">
        <v>4</v>
      </c>
      <c r="P9" s="39" t="s">
        <v>5</v>
      </c>
      <c r="Q9" s="39" t="s">
        <v>6</v>
      </c>
    </row>
    <row r="10" spans="3:17" ht="12.75">
      <c r="C10" s="38" t="s">
        <v>51</v>
      </c>
      <c r="D10">
        <v>200</v>
      </c>
      <c r="E10">
        <v>3</v>
      </c>
      <c r="F10">
        <v>4</v>
      </c>
      <c r="G10">
        <v>3</v>
      </c>
      <c r="H10">
        <v>0</v>
      </c>
      <c r="I10" s="38" t="s">
        <v>51</v>
      </c>
      <c r="J10" s="40">
        <v>200</v>
      </c>
      <c r="K10" s="40">
        <v>0</v>
      </c>
      <c r="L10" s="40">
        <v>0</v>
      </c>
      <c r="M10">
        <f>J10+K10+L10</f>
        <v>200</v>
      </c>
      <c r="N10" s="38" t="s">
        <v>51</v>
      </c>
      <c r="O10" s="40">
        <f aca="true" t="shared" si="0" ref="O10:Q14">J10*E10</f>
        <v>600</v>
      </c>
      <c r="P10" s="40">
        <f>K10*F10</f>
        <v>0</v>
      </c>
      <c r="Q10" s="40">
        <f t="shared" si="0"/>
        <v>0</v>
      </c>
    </row>
    <row r="11" spans="3:17" ht="12.75">
      <c r="C11" s="38" t="s">
        <v>52</v>
      </c>
      <c r="D11">
        <v>100</v>
      </c>
      <c r="E11">
        <v>4</v>
      </c>
      <c r="F11">
        <v>5</v>
      </c>
      <c r="G11">
        <v>4</v>
      </c>
      <c r="H11">
        <v>0</v>
      </c>
      <c r="I11" s="38" t="s">
        <v>52</v>
      </c>
      <c r="J11" s="40">
        <v>49.999999999999936</v>
      </c>
      <c r="K11" s="40">
        <v>0</v>
      </c>
      <c r="L11" s="40">
        <v>0</v>
      </c>
      <c r="M11">
        <f>J11+K11+L11</f>
        <v>49.999999999999936</v>
      </c>
      <c r="N11" s="38" t="s">
        <v>52</v>
      </c>
      <c r="O11" s="40">
        <f t="shared" si="0"/>
        <v>199.99999999999974</v>
      </c>
      <c r="P11" s="40">
        <f t="shared" si="0"/>
        <v>0</v>
      </c>
      <c r="Q11" s="40">
        <f t="shared" si="0"/>
        <v>0</v>
      </c>
    </row>
    <row r="12" spans="3:17" ht="12.75">
      <c r="C12" s="38" t="s">
        <v>53</v>
      </c>
      <c r="D12">
        <v>150</v>
      </c>
      <c r="E12">
        <v>7</v>
      </c>
      <c r="F12">
        <v>3</v>
      </c>
      <c r="G12">
        <v>5</v>
      </c>
      <c r="H12">
        <v>0</v>
      </c>
      <c r="I12" s="38" t="s">
        <v>53</v>
      </c>
      <c r="J12" s="40">
        <v>0</v>
      </c>
      <c r="K12" s="40">
        <v>150</v>
      </c>
      <c r="L12" s="40">
        <v>0</v>
      </c>
      <c r="M12">
        <f>J12+K12+L12</f>
        <v>150</v>
      </c>
      <c r="N12" s="38" t="s">
        <v>53</v>
      </c>
      <c r="O12" s="40">
        <f t="shared" si="0"/>
        <v>0</v>
      </c>
      <c r="P12" s="40">
        <f t="shared" si="0"/>
        <v>450</v>
      </c>
      <c r="Q12" s="40">
        <f t="shared" si="0"/>
        <v>0</v>
      </c>
    </row>
    <row r="13" spans="3:17" ht="12.75">
      <c r="C13" s="38" t="s">
        <v>54</v>
      </c>
      <c r="D13">
        <v>400</v>
      </c>
      <c r="E13">
        <v>2</v>
      </c>
      <c r="F13">
        <v>2</v>
      </c>
      <c r="G13">
        <v>2</v>
      </c>
      <c r="H13">
        <v>0</v>
      </c>
      <c r="I13" s="38" t="s">
        <v>54</v>
      </c>
      <c r="J13" s="40">
        <v>250</v>
      </c>
      <c r="K13" s="40">
        <v>150</v>
      </c>
      <c r="L13" s="40">
        <v>0</v>
      </c>
      <c r="M13">
        <f>J13+K13+L13</f>
        <v>400</v>
      </c>
      <c r="N13" s="38" t="s">
        <v>54</v>
      </c>
      <c r="O13" s="40">
        <f t="shared" si="0"/>
        <v>500</v>
      </c>
      <c r="P13" s="40">
        <f t="shared" si="0"/>
        <v>300</v>
      </c>
      <c r="Q13" s="40">
        <f t="shared" si="0"/>
        <v>0</v>
      </c>
    </row>
    <row r="14" spans="3:17" ht="12.75">
      <c r="C14" s="38" t="s">
        <v>55</v>
      </c>
      <c r="D14">
        <v>100</v>
      </c>
      <c r="E14">
        <v>5</v>
      </c>
      <c r="F14">
        <v>1</v>
      </c>
      <c r="G14">
        <v>1</v>
      </c>
      <c r="H14">
        <v>0</v>
      </c>
      <c r="I14" s="38" t="s">
        <v>55</v>
      </c>
      <c r="J14" s="40">
        <v>0</v>
      </c>
      <c r="K14" s="40">
        <v>100</v>
      </c>
      <c r="L14" s="40">
        <v>0</v>
      </c>
      <c r="M14">
        <f>J14+K14+L14</f>
        <v>100</v>
      </c>
      <c r="N14" s="38" t="s">
        <v>55</v>
      </c>
      <c r="O14" s="40">
        <f t="shared" si="0"/>
        <v>0</v>
      </c>
      <c r="P14" s="40">
        <f t="shared" si="0"/>
        <v>100</v>
      </c>
      <c r="Q14" s="40">
        <f t="shared" si="0"/>
        <v>0</v>
      </c>
    </row>
    <row r="15" spans="4:18" ht="12.75">
      <c r="D15" t="s">
        <v>58</v>
      </c>
      <c r="E15" s="41">
        <v>501</v>
      </c>
      <c r="F15">
        <v>300</v>
      </c>
      <c r="G15">
        <v>500</v>
      </c>
      <c r="J15" s="40">
        <f>SUM(J10:J14)</f>
        <v>499.99999999999994</v>
      </c>
      <c r="K15" s="40">
        <f>SUM(K10:K14)</f>
        <v>400</v>
      </c>
      <c r="L15" s="40">
        <f>SUM(L10:L14)</f>
        <v>0</v>
      </c>
      <c r="M15">
        <f>SUM(M10:M14)</f>
        <v>900</v>
      </c>
      <c r="O15" s="30">
        <f>SUM(O10:O14)</f>
        <v>1299.9999999999998</v>
      </c>
      <c r="P15" s="30">
        <f>SUM(P10:P14)</f>
        <v>850</v>
      </c>
      <c r="Q15" s="30">
        <f>SUM(Q10:Q14)</f>
        <v>0</v>
      </c>
      <c r="R15">
        <f>SUM(O15:Q15)</f>
        <v>2150</v>
      </c>
    </row>
    <row r="16" spans="4:7" ht="12.75">
      <c r="D16" t="s">
        <v>63</v>
      </c>
      <c r="E16">
        <v>1500</v>
      </c>
      <c r="F16">
        <v>1000</v>
      </c>
      <c r="G16">
        <v>1200</v>
      </c>
    </row>
    <row r="17" spans="5:7" ht="12.75">
      <c r="E17" s="56" t="s">
        <v>57</v>
      </c>
      <c r="F17" s="56"/>
      <c r="G17" s="56"/>
    </row>
    <row r="18" spans="10:17" ht="12.75">
      <c r="J18" s="39" t="s">
        <v>4</v>
      </c>
      <c r="K18" s="39" t="s">
        <v>5</v>
      </c>
      <c r="L18" s="39" t="s">
        <v>6</v>
      </c>
      <c r="M18" s="39" t="s">
        <v>66</v>
      </c>
      <c r="O18" s="39" t="s">
        <v>4</v>
      </c>
      <c r="P18" s="39" t="s">
        <v>5</v>
      </c>
      <c r="Q18" s="39" t="s">
        <v>6</v>
      </c>
    </row>
    <row r="19" spans="3:17" ht="12.75">
      <c r="C19" t="s">
        <v>59</v>
      </c>
      <c r="D19">
        <v>200</v>
      </c>
      <c r="E19">
        <v>1</v>
      </c>
      <c r="F19">
        <v>2</v>
      </c>
      <c r="G19">
        <v>4</v>
      </c>
      <c r="I19" s="38" t="s">
        <v>59</v>
      </c>
      <c r="J19">
        <v>200</v>
      </c>
      <c r="K19">
        <v>0</v>
      </c>
      <c r="L19">
        <v>0</v>
      </c>
      <c r="M19">
        <f>J19+K19+L19</f>
        <v>200</v>
      </c>
      <c r="N19" s="38" t="s">
        <v>59</v>
      </c>
      <c r="O19">
        <f aca="true" t="shared" si="1" ref="O19:Q22">J19*E19</f>
        <v>200</v>
      </c>
      <c r="P19">
        <f t="shared" si="1"/>
        <v>0</v>
      </c>
      <c r="Q19">
        <f t="shared" si="1"/>
        <v>0</v>
      </c>
    </row>
    <row r="20" spans="3:17" ht="12.75">
      <c r="C20" t="s">
        <v>60</v>
      </c>
      <c r="D20">
        <v>200</v>
      </c>
      <c r="E20">
        <v>4</v>
      </c>
      <c r="F20">
        <v>3</v>
      </c>
      <c r="G20">
        <v>4</v>
      </c>
      <c r="I20" s="38" t="s">
        <v>60</v>
      </c>
      <c r="J20">
        <v>0</v>
      </c>
      <c r="K20">
        <v>200</v>
      </c>
      <c r="L20">
        <v>0</v>
      </c>
      <c r="M20">
        <f>J20+K20+L20</f>
        <v>200</v>
      </c>
      <c r="N20" s="38" t="s">
        <v>60</v>
      </c>
      <c r="O20">
        <f t="shared" si="1"/>
        <v>0</v>
      </c>
      <c r="P20">
        <f t="shared" si="1"/>
        <v>600</v>
      </c>
      <c r="Q20">
        <f t="shared" si="1"/>
        <v>0</v>
      </c>
    </row>
    <row r="21" spans="3:17" ht="12.75">
      <c r="C21" t="s">
        <v>61</v>
      </c>
      <c r="D21">
        <v>300</v>
      </c>
      <c r="E21">
        <v>2</v>
      </c>
      <c r="F21">
        <v>4</v>
      </c>
      <c r="G21">
        <v>4</v>
      </c>
      <c r="I21" s="38" t="s">
        <v>61</v>
      </c>
      <c r="J21">
        <v>300</v>
      </c>
      <c r="K21">
        <v>0</v>
      </c>
      <c r="L21">
        <v>0</v>
      </c>
      <c r="M21">
        <f>J21+K21+L21</f>
        <v>300</v>
      </c>
      <c r="N21" s="38" t="s">
        <v>61</v>
      </c>
      <c r="O21">
        <f t="shared" si="1"/>
        <v>600</v>
      </c>
      <c r="P21">
        <f t="shared" si="1"/>
        <v>0</v>
      </c>
      <c r="Q21">
        <f t="shared" si="1"/>
        <v>0</v>
      </c>
    </row>
    <row r="22" spans="3:17" ht="12.75">
      <c r="C22" t="s">
        <v>62</v>
      </c>
      <c r="D22">
        <v>200</v>
      </c>
      <c r="E22">
        <v>2</v>
      </c>
      <c r="F22">
        <v>2</v>
      </c>
      <c r="G22">
        <v>3</v>
      </c>
      <c r="I22" s="38" t="s">
        <v>62</v>
      </c>
      <c r="J22">
        <v>1.4210854715202004E-14</v>
      </c>
      <c r="K22">
        <v>200</v>
      </c>
      <c r="L22">
        <v>0</v>
      </c>
      <c r="M22">
        <f>J22+K22+L22</f>
        <v>200</v>
      </c>
      <c r="N22" s="38" t="s">
        <v>62</v>
      </c>
      <c r="O22">
        <f t="shared" si="1"/>
        <v>2.842170943040401E-14</v>
      </c>
      <c r="P22">
        <f t="shared" si="1"/>
        <v>400</v>
      </c>
      <c r="Q22">
        <f t="shared" si="1"/>
        <v>0</v>
      </c>
    </row>
    <row r="23" spans="10:18" ht="12.75">
      <c r="J23" s="41">
        <f>SUM(J19:J22)</f>
        <v>500</v>
      </c>
      <c r="K23">
        <f>SUM(K19:K22)</f>
        <v>400</v>
      </c>
      <c r="L23">
        <f>SUM(L19:L22)</f>
        <v>0</v>
      </c>
      <c r="M23">
        <f>SUM(M19:M22)</f>
        <v>900</v>
      </c>
      <c r="O23">
        <f>SUM(O18:O22)</f>
        <v>800</v>
      </c>
      <c r="P23">
        <f>SUM(P18:P22)</f>
        <v>1000</v>
      </c>
      <c r="Q23">
        <f>SUM(Q18:Q22)</f>
        <v>0</v>
      </c>
      <c r="R23">
        <f>SUM(O23:Q23)</f>
        <v>1800</v>
      </c>
    </row>
    <row r="25" spans="5:7" ht="12.75">
      <c r="E25">
        <v>1</v>
      </c>
      <c r="F25">
        <v>1</v>
      </c>
      <c r="G25">
        <v>0</v>
      </c>
    </row>
    <row r="26" spans="17:20" ht="12.75">
      <c r="Q26" t="s">
        <v>65</v>
      </c>
      <c r="R26">
        <f>R15+R23+H27</f>
        <v>6450</v>
      </c>
      <c r="T26">
        <v>6450</v>
      </c>
    </row>
    <row r="27" spans="5:8" ht="12.75">
      <c r="E27">
        <f>IF(J23=0,0,1)</f>
        <v>1</v>
      </c>
      <c r="F27">
        <f>IF(K23=0,0,1)</f>
        <v>1</v>
      </c>
      <c r="G27">
        <f>IF(L23=0,0,1)</f>
        <v>0</v>
      </c>
      <c r="H27">
        <f>(E27*E16)+(F27*F16)+(G27*G16)</f>
        <v>2500</v>
      </c>
    </row>
  </sheetData>
  <sheetProtection/>
  <mergeCells count="2">
    <mergeCell ref="E8:G8"/>
    <mergeCell ref="E17:G17"/>
  </mergeCells>
  <printOptions/>
  <pageMargins left="0.787401575" right="0.787401575" top="0.984251969" bottom="0.984251969" header="0.492125985" footer="0.49212598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showGridLines="0" zoomScalePageLayoutView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6.8515625" style="0" customWidth="1"/>
    <col min="3" max="3" width="10.28125" style="0" bestFit="1" customWidth="1"/>
    <col min="4" max="4" width="8.421875" style="0" bestFit="1" customWidth="1"/>
    <col min="5" max="5" width="16.7109375" style="0" bestFit="1" customWidth="1"/>
  </cols>
  <sheetData>
    <row r="1" ht="12.75">
      <c r="A1" s="37" t="s">
        <v>68</v>
      </c>
    </row>
    <row r="2" ht="12.75">
      <c r="A2" s="37" t="s">
        <v>69</v>
      </c>
    </row>
    <row r="3" ht="12.75">
      <c r="A3" s="37" t="s">
        <v>70</v>
      </c>
    </row>
    <row r="6" ht="13.5" thickBot="1">
      <c r="A6" t="s">
        <v>71</v>
      </c>
    </row>
    <row r="7" spans="2:5" ht="12.75">
      <c r="B7" s="44"/>
      <c r="C7" s="44"/>
      <c r="D7" s="44" t="s">
        <v>74</v>
      </c>
      <c r="E7" s="44" t="s">
        <v>76</v>
      </c>
    </row>
    <row r="8" spans="2:5" ht="13.5" thickBot="1">
      <c r="B8" s="45" t="s">
        <v>72</v>
      </c>
      <c r="C8" s="45" t="s">
        <v>73</v>
      </c>
      <c r="D8" s="45" t="s">
        <v>75</v>
      </c>
      <c r="E8" s="45" t="s">
        <v>77</v>
      </c>
    </row>
    <row r="9" spans="2:5" ht="12.75">
      <c r="B9" s="42" t="s">
        <v>81</v>
      </c>
      <c r="C9" s="42" t="s">
        <v>82</v>
      </c>
      <c r="D9" s="46">
        <v>100</v>
      </c>
      <c r="E9" s="46">
        <v>0</v>
      </c>
    </row>
    <row r="10" spans="2:5" ht="12.75">
      <c r="B10" s="42" t="s">
        <v>83</v>
      </c>
      <c r="C10" s="42" t="s">
        <v>84</v>
      </c>
      <c r="D10" s="46">
        <v>0</v>
      </c>
      <c r="E10" s="46">
        <v>10000000011.898163</v>
      </c>
    </row>
    <row r="11" spans="2:5" ht="12.75">
      <c r="B11" s="42" t="s">
        <v>85</v>
      </c>
      <c r="C11" s="42" t="s">
        <v>86</v>
      </c>
      <c r="D11" s="46">
        <v>0</v>
      </c>
      <c r="E11" s="46">
        <v>5.999929672592614</v>
      </c>
    </row>
    <row r="12" spans="2:5" ht="12.75">
      <c r="B12" s="42" t="s">
        <v>87</v>
      </c>
      <c r="C12" s="42" t="s">
        <v>88</v>
      </c>
      <c r="D12" s="46">
        <v>0</v>
      </c>
      <c r="E12" s="46">
        <v>2.0000147819516343</v>
      </c>
    </row>
    <row r="13" spans="2:5" ht="12.75">
      <c r="B13" s="42" t="s">
        <v>89</v>
      </c>
      <c r="C13" s="42" t="s">
        <v>90</v>
      </c>
      <c r="D13" s="46">
        <v>0</v>
      </c>
      <c r="E13" s="46">
        <v>1.9999767541898876</v>
      </c>
    </row>
    <row r="14" spans="2:5" ht="12.75">
      <c r="B14" s="42" t="s">
        <v>91</v>
      </c>
      <c r="C14" s="42" t="s">
        <v>92</v>
      </c>
      <c r="D14" s="46">
        <v>0</v>
      </c>
      <c r="E14" s="46">
        <v>21.99995043170479</v>
      </c>
    </row>
    <row r="15" spans="2:5" ht="12.75">
      <c r="B15" s="42" t="s">
        <v>93</v>
      </c>
      <c r="C15" s="42" t="s">
        <v>94</v>
      </c>
      <c r="D15" s="46">
        <v>0</v>
      </c>
      <c r="E15" s="46">
        <v>10000000011.898159</v>
      </c>
    </row>
    <row r="16" spans="2:5" ht="12.75">
      <c r="B16" s="42" t="s">
        <v>95</v>
      </c>
      <c r="C16" s="42" t="s">
        <v>96</v>
      </c>
      <c r="D16" s="46">
        <v>200</v>
      </c>
      <c r="E16" s="46">
        <v>0</v>
      </c>
    </row>
    <row r="17" spans="2:5" ht="12.75">
      <c r="B17" s="42" t="s">
        <v>97</v>
      </c>
      <c r="C17" s="42" t="s">
        <v>98</v>
      </c>
      <c r="D17" s="46">
        <v>0</v>
      </c>
      <c r="E17" s="46">
        <v>12.000014066696167</v>
      </c>
    </row>
    <row r="18" spans="2:5" ht="12.75">
      <c r="B18" s="42" t="s">
        <v>99</v>
      </c>
      <c r="C18" s="42" t="s">
        <v>100</v>
      </c>
      <c r="D18" s="46">
        <v>0</v>
      </c>
      <c r="E18" s="46">
        <v>12.000049471856784</v>
      </c>
    </row>
    <row r="19" spans="2:5" ht="12.75">
      <c r="B19" s="42" t="s">
        <v>101</v>
      </c>
      <c r="C19" s="42" t="s">
        <v>102</v>
      </c>
      <c r="D19" s="46">
        <v>0</v>
      </c>
      <c r="E19" s="46">
        <v>7.000001214862138</v>
      </c>
    </row>
    <row r="20" spans="2:5" ht="12.75">
      <c r="B20" s="42" t="s">
        <v>103</v>
      </c>
      <c r="C20" s="42" t="s">
        <v>104</v>
      </c>
      <c r="D20" s="46">
        <v>0</v>
      </c>
      <c r="E20" s="46">
        <v>10000000009.89816</v>
      </c>
    </row>
    <row r="21" spans="2:5" ht="12.75">
      <c r="B21" s="42" t="s">
        <v>105</v>
      </c>
      <c r="C21" s="42" t="s">
        <v>106</v>
      </c>
      <c r="D21" s="46">
        <v>50</v>
      </c>
      <c r="E21" s="46">
        <v>0</v>
      </c>
    </row>
    <row r="22" spans="2:5" ht="12.75">
      <c r="B22" s="42" t="s">
        <v>107</v>
      </c>
      <c r="C22" s="42" t="s">
        <v>108</v>
      </c>
      <c r="D22" s="46">
        <v>350</v>
      </c>
      <c r="E22" s="46">
        <v>0</v>
      </c>
    </row>
    <row r="23" spans="2:5" ht="12.75">
      <c r="B23" s="42" t="s">
        <v>109</v>
      </c>
      <c r="C23" s="42" t="s">
        <v>110</v>
      </c>
      <c r="D23" s="46">
        <v>0</v>
      </c>
      <c r="E23" s="46">
        <v>10.000052571298312</v>
      </c>
    </row>
    <row r="24" spans="2:5" ht="12.75">
      <c r="B24" s="42" t="s">
        <v>111</v>
      </c>
      <c r="C24" s="42" t="s">
        <v>112</v>
      </c>
      <c r="D24" s="46">
        <v>100</v>
      </c>
      <c r="E24" s="46">
        <v>0</v>
      </c>
    </row>
    <row r="25" spans="2:5" ht="12.75">
      <c r="B25" s="42" t="s">
        <v>113</v>
      </c>
      <c r="C25" s="42" t="s">
        <v>114</v>
      </c>
      <c r="D25" s="46">
        <v>0</v>
      </c>
      <c r="E25" s="46">
        <v>10000000009.898167</v>
      </c>
    </row>
    <row r="26" spans="2:5" ht="12.75">
      <c r="B26" s="42" t="s">
        <v>115</v>
      </c>
      <c r="C26" s="42" t="s">
        <v>116</v>
      </c>
      <c r="D26" s="46">
        <v>0</v>
      </c>
      <c r="E26" s="46">
        <v>15.999950891847504</v>
      </c>
    </row>
    <row r="27" spans="2:5" ht="12.75">
      <c r="B27" s="42" t="s">
        <v>117</v>
      </c>
      <c r="C27" s="42" t="s">
        <v>118</v>
      </c>
      <c r="D27" s="46">
        <v>0</v>
      </c>
      <c r="E27" s="46">
        <v>10.000021696091778</v>
      </c>
    </row>
    <row r="28" spans="2:5" ht="12.75">
      <c r="B28" s="42" t="s">
        <v>119</v>
      </c>
      <c r="C28" s="42" t="s">
        <v>120</v>
      </c>
      <c r="D28" s="46">
        <v>399.99999900000006</v>
      </c>
      <c r="E28" s="46">
        <v>0</v>
      </c>
    </row>
    <row r="29" spans="2:5" ht="12.75">
      <c r="B29" s="42" t="s">
        <v>121</v>
      </c>
      <c r="C29" s="42" t="s">
        <v>122</v>
      </c>
      <c r="D29" s="46">
        <v>0</v>
      </c>
      <c r="E29" s="46">
        <v>11.000033282160757</v>
      </c>
    </row>
    <row r="30" spans="2:5" ht="12.75">
      <c r="B30" s="42" t="s">
        <v>123</v>
      </c>
      <c r="C30" s="42" t="s">
        <v>124</v>
      </c>
      <c r="D30" s="46">
        <v>0</v>
      </c>
      <c r="E30" s="46">
        <v>10000000009.898163</v>
      </c>
    </row>
    <row r="31" spans="2:5" ht="12.75">
      <c r="B31" s="42" t="s">
        <v>125</v>
      </c>
      <c r="C31" s="42" t="s">
        <v>126</v>
      </c>
      <c r="D31" s="46">
        <v>0</v>
      </c>
      <c r="E31" s="46">
        <v>20.999913579338525</v>
      </c>
    </row>
    <row r="32" spans="2:5" ht="12.75">
      <c r="B32" s="42" t="s">
        <v>127</v>
      </c>
      <c r="C32" s="42" t="s">
        <v>128</v>
      </c>
      <c r="D32" s="46">
        <v>0.9000000670038629</v>
      </c>
      <c r="E32" s="46">
        <v>0</v>
      </c>
    </row>
    <row r="33" spans="2:5" ht="12.75">
      <c r="B33" s="42" t="s">
        <v>129</v>
      </c>
      <c r="C33" s="42" t="s">
        <v>130</v>
      </c>
      <c r="D33" s="46">
        <v>199.09999998664034</v>
      </c>
      <c r="E33" s="46">
        <v>0</v>
      </c>
    </row>
    <row r="34" spans="2:5" ht="12.75">
      <c r="B34" s="42" t="s">
        <v>131</v>
      </c>
      <c r="C34" s="42" t="s">
        <v>132</v>
      </c>
      <c r="D34" s="46">
        <v>0</v>
      </c>
      <c r="E34" s="46">
        <v>2.0000369776490032</v>
      </c>
    </row>
    <row r="35" spans="2:5" ht="12.75">
      <c r="B35" s="42" t="s">
        <v>133</v>
      </c>
      <c r="C35" s="42" t="s">
        <v>134</v>
      </c>
      <c r="D35" s="46">
        <v>0</v>
      </c>
      <c r="E35" s="46">
        <v>9999999999.898159</v>
      </c>
    </row>
    <row r="36" spans="2:5" ht="12.75">
      <c r="B36" s="42" t="s">
        <v>135</v>
      </c>
      <c r="C36" s="42" t="s">
        <v>136</v>
      </c>
      <c r="D36" s="46">
        <v>0</v>
      </c>
      <c r="E36" s="46">
        <v>33.99993825566173</v>
      </c>
    </row>
    <row r="37" spans="2:5" ht="12.75">
      <c r="B37" s="42" t="s">
        <v>137</v>
      </c>
      <c r="C37" s="42" t="s">
        <v>138</v>
      </c>
      <c r="D37" s="46">
        <v>49.09999918197762</v>
      </c>
      <c r="E37" s="46">
        <v>0</v>
      </c>
    </row>
    <row r="38" spans="2:5" ht="12.75">
      <c r="B38" s="42" t="s">
        <v>139</v>
      </c>
      <c r="C38" s="42" t="s">
        <v>140</v>
      </c>
      <c r="D38" s="46">
        <v>100.90000001335969</v>
      </c>
      <c r="E38" s="46">
        <v>0</v>
      </c>
    </row>
    <row r="39" spans="2:5" ht="12.75">
      <c r="B39" s="42" t="s">
        <v>141</v>
      </c>
      <c r="C39" s="42" t="s">
        <v>142</v>
      </c>
      <c r="D39" s="46">
        <v>0</v>
      </c>
      <c r="E39" s="46">
        <v>6.999998234629899</v>
      </c>
    </row>
    <row r="40" spans="2:5" ht="12.75">
      <c r="B40" s="42" t="s">
        <v>143</v>
      </c>
      <c r="C40" s="42" t="s">
        <v>144</v>
      </c>
      <c r="D40" s="46">
        <v>0</v>
      </c>
      <c r="E40" s="46">
        <v>10000000009.898159</v>
      </c>
    </row>
    <row r="41" spans="2:5" ht="12.75">
      <c r="B41" s="42" t="s">
        <v>145</v>
      </c>
      <c r="C41" s="42" t="s">
        <v>146</v>
      </c>
      <c r="D41" s="46">
        <v>0</v>
      </c>
      <c r="E41" s="46">
        <v>12.999992972725636</v>
      </c>
    </row>
    <row r="42" spans="2:5" ht="12.75">
      <c r="B42" s="42" t="s">
        <v>147</v>
      </c>
      <c r="C42" s="42" t="s">
        <v>148</v>
      </c>
      <c r="D42" s="46">
        <v>200</v>
      </c>
      <c r="E42" s="46">
        <v>0</v>
      </c>
    </row>
    <row r="43" spans="2:5" ht="12.75">
      <c r="B43" s="42" t="s">
        <v>149</v>
      </c>
      <c r="C43" s="42" t="s">
        <v>150</v>
      </c>
      <c r="D43" s="46">
        <v>0</v>
      </c>
      <c r="E43" s="46">
        <v>10.000049591066073</v>
      </c>
    </row>
    <row r="44" spans="2:5" ht="12.75">
      <c r="B44" s="42" t="s">
        <v>151</v>
      </c>
      <c r="C44" s="42" t="s">
        <v>152</v>
      </c>
      <c r="D44" s="46">
        <v>0</v>
      </c>
      <c r="E44" s="46">
        <v>3.9999798763990384</v>
      </c>
    </row>
    <row r="45" spans="2:5" ht="12.75">
      <c r="B45" s="42" t="s">
        <v>153</v>
      </c>
      <c r="C45" s="42" t="s">
        <v>154</v>
      </c>
      <c r="D45" s="46">
        <v>0</v>
      </c>
      <c r="E45" s="46">
        <v>10000000009.898163</v>
      </c>
    </row>
    <row r="46" spans="2:5" ht="12.75">
      <c r="B46" s="42" t="s">
        <v>155</v>
      </c>
      <c r="C46" s="42" t="s">
        <v>156</v>
      </c>
      <c r="D46" s="46">
        <v>0</v>
      </c>
      <c r="E46" s="46">
        <v>21.999919301384423</v>
      </c>
    </row>
    <row r="47" spans="2:5" ht="12.75">
      <c r="B47" s="42" t="s">
        <v>157</v>
      </c>
      <c r="C47" s="42" t="s">
        <v>158</v>
      </c>
      <c r="D47" s="46">
        <v>0</v>
      </c>
      <c r="E47" s="46">
        <v>10.00001871585819</v>
      </c>
    </row>
    <row r="48" spans="2:5" ht="12.75">
      <c r="B48" s="42" t="s">
        <v>159</v>
      </c>
      <c r="C48" s="42" t="s">
        <v>160</v>
      </c>
      <c r="D48" s="46">
        <v>100</v>
      </c>
      <c r="E48" s="46">
        <v>0</v>
      </c>
    </row>
    <row r="49" spans="2:5" ht="12.75">
      <c r="B49" s="42" t="s">
        <v>161</v>
      </c>
      <c r="C49" s="42" t="s">
        <v>162</v>
      </c>
      <c r="D49" s="46">
        <v>0</v>
      </c>
      <c r="E49" s="46">
        <v>80.00003051757812</v>
      </c>
    </row>
    <row r="50" spans="2:5" ht="12.75">
      <c r="B50" s="42" t="s">
        <v>163</v>
      </c>
      <c r="C50" s="42" t="s">
        <v>164</v>
      </c>
      <c r="D50" s="46">
        <v>200</v>
      </c>
      <c r="E50" s="46">
        <v>0</v>
      </c>
    </row>
    <row r="51" spans="2:5" ht="12.75">
      <c r="B51" s="42" t="s">
        <v>165</v>
      </c>
      <c r="C51" s="42" t="s">
        <v>166</v>
      </c>
      <c r="D51" s="46">
        <v>0</v>
      </c>
      <c r="E51" s="46">
        <v>39.99989804568884</v>
      </c>
    </row>
    <row r="52" spans="2:5" ht="12.75">
      <c r="B52" s="42" t="s">
        <v>167</v>
      </c>
      <c r="C52" s="42" t="s">
        <v>168</v>
      </c>
      <c r="D52" s="46">
        <v>0</v>
      </c>
      <c r="E52" s="46">
        <v>0</v>
      </c>
    </row>
    <row r="53" spans="2:5" ht="12.75">
      <c r="B53" s="42" t="s">
        <v>169</v>
      </c>
      <c r="C53" s="42" t="s">
        <v>170</v>
      </c>
      <c r="D53" s="46">
        <v>150</v>
      </c>
      <c r="E53" s="46">
        <v>0</v>
      </c>
    </row>
    <row r="54" spans="2:5" ht="12.75">
      <c r="B54" s="42" t="s">
        <v>171</v>
      </c>
      <c r="C54" s="42" t="s">
        <v>172</v>
      </c>
      <c r="D54" s="46">
        <v>100</v>
      </c>
      <c r="E54" s="46">
        <v>0</v>
      </c>
    </row>
    <row r="55" spans="2:5" ht="12.75">
      <c r="B55" s="42" t="s">
        <v>173</v>
      </c>
      <c r="C55" s="42" t="s">
        <v>174</v>
      </c>
      <c r="D55" s="46">
        <v>600</v>
      </c>
      <c r="E55" s="46">
        <v>0</v>
      </c>
    </row>
    <row r="56" spans="2:5" ht="12.75">
      <c r="B56" s="42" t="s">
        <v>175</v>
      </c>
      <c r="C56" s="42" t="s">
        <v>176</v>
      </c>
      <c r="D56" s="46">
        <v>0</v>
      </c>
      <c r="E56" s="46">
        <v>5.000008463861178</v>
      </c>
    </row>
    <row r="57" spans="2:5" ht="12.75">
      <c r="B57" s="42" t="s">
        <v>177</v>
      </c>
      <c r="C57" s="42" t="s">
        <v>178</v>
      </c>
      <c r="D57" s="46">
        <v>0</v>
      </c>
      <c r="E57" s="46">
        <v>15.000013947485257</v>
      </c>
    </row>
    <row r="58" spans="2:5" ht="13.5" thickBot="1">
      <c r="B58" s="43" t="s">
        <v>179</v>
      </c>
      <c r="C58" s="43" t="s">
        <v>180</v>
      </c>
      <c r="D58" s="47">
        <v>800</v>
      </c>
      <c r="E58" s="47">
        <v>0</v>
      </c>
    </row>
    <row r="60" ht="13.5" thickBot="1">
      <c r="A60" t="s">
        <v>78</v>
      </c>
    </row>
    <row r="61" spans="2:5" ht="12.75">
      <c r="B61" s="44"/>
      <c r="C61" s="44"/>
      <c r="D61" s="44" t="s">
        <v>74</v>
      </c>
      <c r="E61" s="44" t="s">
        <v>79</v>
      </c>
    </row>
    <row r="62" spans="2:5" ht="13.5" thickBot="1">
      <c r="B62" s="45" t="s">
        <v>72</v>
      </c>
      <c r="C62" s="45" t="s">
        <v>73</v>
      </c>
      <c r="D62" s="45" t="s">
        <v>75</v>
      </c>
      <c r="E62" s="45" t="s">
        <v>80</v>
      </c>
    </row>
    <row r="63" spans="2:5" ht="12.75">
      <c r="B63" s="42" t="s">
        <v>181</v>
      </c>
      <c r="C63" s="42" t="s">
        <v>182</v>
      </c>
      <c r="D63" s="48">
        <v>100</v>
      </c>
      <c r="E63" s="48">
        <v>-12.000004529953003</v>
      </c>
    </row>
    <row r="64" spans="2:5" ht="12.75">
      <c r="B64" s="42" t="s">
        <v>183</v>
      </c>
      <c r="C64" s="42" t="s">
        <v>184</v>
      </c>
      <c r="D64" s="48">
        <v>200</v>
      </c>
      <c r="E64" s="48">
        <v>-12</v>
      </c>
    </row>
    <row r="65" spans="2:5" ht="12.75">
      <c r="B65" s="42" t="s">
        <v>185</v>
      </c>
      <c r="C65" s="42" t="s">
        <v>186</v>
      </c>
      <c r="D65" s="48">
        <v>400</v>
      </c>
      <c r="E65" s="48">
        <v>-10</v>
      </c>
    </row>
    <row r="66" spans="2:5" ht="12.75">
      <c r="B66" s="42" t="s">
        <v>187</v>
      </c>
      <c r="C66" s="42" t="s">
        <v>188</v>
      </c>
      <c r="D66" s="48">
        <v>499.99999900000006</v>
      </c>
      <c r="E66" s="48">
        <v>-10.000004529953003</v>
      </c>
    </row>
    <row r="67" spans="2:5" ht="12.75">
      <c r="B67" s="42" t="s">
        <v>189</v>
      </c>
      <c r="C67" s="42" t="s">
        <v>190</v>
      </c>
      <c r="D67" s="48">
        <v>200.00000005364421</v>
      </c>
      <c r="E67" s="48">
        <v>-10.000004529953003</v>
      </c>
    </row>
    <row r="68" spans="2:5" ht="12.75">
      <c r="B68" s="42" t="s">
        <v>191</v>
      </c>
      <c r="C68" s="42" t="s">
        <v>192</v>
      </c>
      <c r="D68" s="48">
        <v>149.9999991953373</v>
      </c>
      <c r="E68" s="48">
        <v>0</v>
      </c>
    </row>
    <row r="69" spans="2:5" ht="12.75">
      <c r="B69" s="42" t="s">
        <v>193</v>
      </c>
      <c r="C69" s="42" t="s">
        <v>194</v>
      </c>
      <c r="D69" s="48">
        <v>200</v>
      </c>
      <c r="E69" s="48">
        <v>-10</v>
      </c>
    </row>
    <row r="70" spans="2:5" ht="12.75">
      <c r="B70" s="42" t="s">
        <v>195</v>
      </c>
      <c r="C70" s="42" t="s">
        <v>196</v>
      </c>
      <c r="D70" s="48">
        <v>100</v>
      </c>
      <c r="E70" s="48">
        <v>-10.000004529953003</v>
      </c>
    </row>
    <row r="71" spans="2:5" ht="12.75">
      <c r="B71" s="42" t="s">
        <v>197</v>
      </c>
      <c r="C71" s="42" t="s">
        <v>198</v>
      </c>
      <c r="D71" s="46">
        <v>200</v>
      </c>
      <c r="E71" s="46">
        <v>-25.719895601272583</v>
      </c>
    </row>
    <row r="72" spans="2:5" ht="12.75">
      <c r="B72" s="42" t="s">
        <v>199</v>
      </c>
      <c r="C72" s="42" t="s">
        <v>200</v>
      </c>
      <c r="D72" s="46">
        <v>0</v>
      </c>
      <c r="E72" s="46">
        <v>0</v>
      </c>
    </row>
    <row r="73" spans="2:5" ht="12.75">
      <c r="B73" s="42" t="s">
        <v>201</v>
      </c>
      <c r="C73" s="42" t="s">
        <v>202</v>
      </c>
      <c r="D73" s="46">
        <v>250</v>
      </c>
      <c r="E73" s="46">
        <v>0</v>
      </c>
    </row>
    <row r="74" spans="2:5" ht="12.75">
      <c r="B74" s="42" t="s">
        <v>203</v>
      </c>
      <c r="C74" s="42" t="s">
        <v>204</v>
      </c>
      <c r="D74" s="46">
        <v>599.9999992489816</v>
      </c>
      <c r="E74" s="46">
        <v>0</v>
      </c>
    </row>
    <row r="75" spans="2:5" ht="12.75">
      <c r="B75" s="42" t="s">
        <v>205</v>
      </c>
      <c r="C75" s="42" t="s">
        <v>206</v>
      </c>
      <c r="D75" s="46">
        <v>799.9999990000001</v>
      </c>
      <c r="E75" s="46">
        <v>0</v>
      </c>
    </row>
    <row r="76" spans="2:5" ht="12.75">
      <c r="B76" s="42" t="s">
        <v>207</v>
      </c>
      <c r="C76" s="42" t="s">
        <v>208</v>
      </c>
      <c r="D76" s="46">
        <v>200</v>
      </c>
      <c r="E76" s="46">
        <v>-50.10190010070801</v>
      </c>
    </row>
    <row r="77" spans="2:5" ht="12.75">
      <c r="B77" s="42" t="s">
        <v>209</v>
      </c>
      <c r="C77" s="42" t="s">
        <v>210</v>
      </c>
      <c r="D77" s="46">
        <v>0</v>
      </c>
      <c r="E77" s="46">
        <v>-0.1018409364580748</v>
      </c>
    </row>
    <row r="78" spans="2:5" ht="12.75">
      <c r="B78" s="42" t="s">
        <v>211</v>
      </c>
      <c r="C78" s="42" t="s">
        <v>212</v>
      </c>
      <c r="D78" s="46">
        <v>250</v>
      </c>
      <c r="E78" s="46">
        <v>-20.101900100708008</v>
      </c>
    </row>
    <row r="79" spans="2:5" ht="12.75">
      <c r="B79" s="42" t="s">
        <v>213</v>
      </c>
      <c r="C79" s="42" t="s">
        <v>214</v>
      </c>
      <c r="D79" s="46">
        <v>600</v>
      </c>
      <c r="E79" s="46">
        <v>-20</v>
      </c>
    </row>
    <row r="80" spans="2:5" ht="12.75">
      <c r="B80" s="42" t="s">
        <v>215</v>
      </c>
      <c r="C80" s="42" t="s">
        <v>216</v>
      </c>
      <c r="D80" s="46">
        <v>800</v>
      </c>
      <c r="E80" s="46">
        <v>35.000004529953</v>
      </c>
    </row>
    <row r="81" spans="2:5" ht="12.75">
      <c r="B81" s="42" t="s">
        <v>217</v>
      </c>
      <c r="C81" s="42" t="s">
        <v>218</v>
      </c>
      <c r="D81" s="46">
        <v>150</v>
      </c>
      <c r="E81" s="46">
        <v>50.10190010070801</v>
      </c>
    </row>
    <row r="82" spans="2:5" ht="12.75">
      <c r="B82" s="42" t="s">
        <v>219</v>
      </c>
      <c r="C82" s="42" t="s">
        <v>220</v>
      </c>
      <c r="D82" s="46">
        <v>300</v>
      </c>
      <c r="E82" s="46">
        <v>80.10190010070801</v>
      </c>
    </row>
    <row r="83" spans="2:5" ht="12.75">
      <c r="B83" s="42" t="s">
        <v>221</v>
      </c>
      <c r="C83" s="42" t="s">
        <v>222</v>
      </c>
      <c r="D83" s="46">
        <v>600</v>
      </c>
      <c r="E83" s="46">
        <v>30</v>
      </c>
    </row>
    <row r="84" spans="2:5" ht="13.5" thickBot="1">
      <c r="B84" s="43" t="s">
        <v>223</v>
      </c>
      <c r="C84" s="43" t="s">
        <v>224</v>
      </c>
      <c r="D84" s="47">
        <v>800</v>
      </c>
      <c r="E84" s="47">
        <v>-25.000004529953003</v>
      </c>
    </row>
  </sheetData>
  <sheetProtection/>
  <printOptions/>
  <pageMargins left="0.787401575" right="0.787401575" top="0.984251969" bottom="0.984251969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75" zoomScaleNormal="75" zoomScalePageLayoutView="0" workbookViewId="0" topLeftCell="A1">
      <selection activeCell="O6" sqref="O6"/>
    </sheetView>
  </sheetViews>
  <sheetFormatPr defaultColWidth="11.57421875" defaultRowHeight="12.75"/>
  <cols>
    <col min="1" max="5" width="11.421875" style="0" customWidth="1"/>
    <col min="6" max="6" width="15.421875" style="0" bestFit="1" customWidth="1"/>
    <col min="7" max="7" width="17.421875" style="0" bestFit="1" customWidth="1"/>
    <col min="8" max="8" width="11.421875" style="0" customWidth="1"/>
    <col min="9" max="9" width="3.00390625" style="19" customWidth="1"/>
    <col min="10" max="11" width="11.421875" style="0" customWidth="1"/>
    <col min="12" max="12" width="12.00390625" style="0" bestFit="1" customWidth="1"/>
    <col min="13" max="16384" width="11.421875" style="0" customWidth="1"/>
  </cols>
  <sheetData>
    <row r="1" spans="2:11" ht="12.75">
      <c r="B1" t="s">
        <v>28</v>
      </c>
      <c r="K1" s="37" t="s">
        <v>25</v>
      </c>
    </row>
    <row r="3" spans="1:8" ht="12.75">
      <c r="A3" s="5"/>
      <c r="B3" s="6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8" t="s">
        <v>26</v>
      </c>
    </row>
    <row r="4" spans="1:15" ht="12.75">
      <c r="A4" s="11" t="s">
        <v>13</v>
      </c>
      <c r="B4" s="17">
        <v>100</v>
      </c>
      <c r="C4" s="53">
        <v>100</v>
      </c>
      <c r="D4" s="53">
        <v>0</v>
      </c>
      <c r="E4" s="53">
        <v>0</v>
      </c>
      <c r="F4" s="53">
        <v>0</v>
      </c>
      <c r="G4" s="53">
        <v>0</v>
      </c>
      <c r="H4" s="52">
        <f aca="true" t="shared" si="0" ref="H4:H11">SUM(C4:G4)</f>
        <v>100</v>
      </c>
      <c r="K4" s="10">
        <f>C4*Dados!C3</f>
        <v>1200</v>
      </c>
      <c r="L4" s="10">
        <f>D4*Dados!D3</f>
        <v>0</v>
      </c>
      <c r="M4" s="10">
        <f>E4*Dados!E3</f>
        <v>0</v>
      </c>
      <c r="N4" s="10">
        <f>F4*Dados!F3</f>
        <v>0</v>
      </c>
      <c r="O4" s="10">
        <f>G4*Dados!G3</f>
        <v>0</v>
      </c>
    </row>
    <row r="5" spans="1:15" ht="12.75">
      <c r="A5" s="11" t="s">
        <v>14</v>
      </c>
      <c r="B5" s="17">
        <v>200</v>
      </c>
      <c r="C5" s="53">
        <v>0</v>
      </c>
      <c r="D5" s="53">
        <v>0</v>
      </c>
      <c r="E5" s="53">
        <v>200</v>
      </c>
      <c r="F5" s="53">
        <v>0</v>
      </c>
      <c r="G5" s="53">
        <v>0</v>
      </c>
      <c r="H5" s="52">
        <f t="shared" si="0"/>
        <v>200</v>
      </c>
      <c r="K5" s="6">
        <f>C5*Dados!C4</f>
        <v>0</v>
      </c>
      <c r="L5" s="6">
        <f>D5*Dados!D4</f>
        <v>0</v>
      </c>
      <c r="M5" s="6">
        <f>E5*Dados!E4</f>
        <v>1600</v>
      </c>
      <c r="N5" s="6">
        <f>F5*Dados!F4</f>
        <v>0</v>
      </c>
      <c r="O5" s="6">
        <f>G5*Dados!G4</f>
        <v>0</v>
      </c>
    </row>
    <row r="6" spans="1:15" ht="12.75">
      <c r="A6" s="11" t="s">
        <v>15</v>
      </c>
      <c r="B6" s="17">
        <v>400</v>
      </c>
      <c r="C6" s="53">
        <v>0</v>
      </c>
      <c r="D6" s="53">
        <v>0</v>
      </c>
      <c r="E6" s="53">
        <v>50</v>
      </c>
      <c r="F6" s="53">
        <v>350</v>
      </c>
      <c r="G6" s="53">
        <v>0</v>
      </c>
      <c r="H6" s="52">
        <f t="shared" si="0"/>
        <v>400</v>
      </c>
      <c r="K6" s="6">
        <f>C6*Dados!C5</f>
        <v>0</v>
      </c>
      <c r="L6" s="6">
        <f>D6*Dados!D5</f>
        <v>0</v>
      </c>
      <c r="M6" s="6">
        <f>E6*Dados!E5</f>
        <v>500</v>
      </c>
      <c r="N6" s="6">
        <f>F6*Dados!F5</f>
        <v>3500</v>
      </c>
      <c r="O6" s="6">
        <f>G6*Dados!G5</f>
        <v>0</v>
      </c>
    </row>
    <row r="7" spans="1:15" ht="12.75">
      <c r="A7" s="11" t="s">
        <v>16</v>
      </c>
      <c r="B7" s="17">
        <v>500</v>
      </c>
      <c r="C7" s="53">
        <v>100</v>
      </c>
      <c r="D7" s="53">
        <v>0</v>
      </c>
      <c r="E7" s="53">
        <v>0</v>
      </c>
      <c r="F7" s="53">
        <v>0</v>
      </c>
      <c r="G7" s="53">
        <v>399.99999900000006</v>
      </c>
      <c r="H7" s="52">
        <f t="shared" si="0"/>
        <v>499.99999900000006</v>
      </c>
      <c r="K7" s="6">
        <f>C7*Dados!C6</f>
        <v>1400</v>
      </c>
      <c r="L7" s="6">
        <f>D7*Dados!D6</f>
        <v>0</v>
      </c>
      <c r="M7" s="6">
        <f>E7*Dados!E6</f>
        <v>0</v>
      </c>
      <c r="N7" s="6">
        <f>F7*Dados!F6</f>
        <v>0</v>
      </c>
      <c r="O7" s="6">
        <f>G7*Dados!G6</f>
        <v>5999.999985000001</v>
      </c>
    </row>
    <row r="8" spans="1:15" ht="12.75">
      <c r="A8" s="11" t="s">
        <v>17</v>
      </c>
      <c r="B8" s="17">
        <v>200</v>
      </c>
      <c r="C8" s="53">
        <v>0</v>
      </c>
      <c r="D8" s="53">
        <v>0</v>
      </c>
      <c r="E8" s="53">
        <v>0</v>
      </c>
      <c r="F8" s="53">
        <v>0.9000000670038629</v>
      </c>
      <c r="G8" s="53">
        <v>199.09999998664034</v>
      </c>
      <c r="H8" s="51">
        <f t="shared" si="0"/>
        <v>200.00000005364421</v>
      </c>
      <c r="K8" s="6">
        <f>C8*Dados!C7</f>
        <v>0</v>
      </c>
      <c r="L8" s="6">
        <f>D8*Dados!D7</f>
        <v>0</v>
      </c>
      <c r="M8" s="6">
        <f>E8*Dados!E7</f>
        <v>0</v>
      </c>
      <c r="N8" s="6">
        <f>F8*Dados!F7</f>
        <v>9.000000670038629</v>
      </c>
      <c r="O8" s="6">
        <f>G8*Dados!G7</f>
        <v>2986.499999799605</v>
      </c>
    </row>
    <row r="9" spans="1:15" ht="12.75">
      <c r="A9" s="11" t="s">
        <v>18</v>
      </c>
      <c r="B9" s="17">
        <v>300</v>
      </c>
      <c r="C9" s="53">
        <v>0</v>
      </c>
      <c r="D9" s="53">
        <v>0</v>
      </c>
      <c r="E9" s="53">
        <v>0</v>
      </c>
      <c r="F9" s="53">
        <v>49.09999918197762</v>
      </c>
      <c r="G9" s="53">
        <v>100.90000001335969</v>
      </c>
      <c r="H9" s="52">
        <f t="shared" si="0"/>
        <v>149.9999991953373</v>
      </c>
      <c r="K9" s="6">
        <f>C9*Dados!C8</f>
        <v>0</v>
      </c>
      <c r="L9" s="6">
        <f>D9*Dados!D8</f>
        <v>0</v>
      </c>
      <c r="M9" s="6">
        <f>E9*Dados!E8</f>
        <v>0</v>
      </c>
      <c r="N9" s="6">
        <f>F9*Dados!F8</f>
        <v>981.9999836395525</v>
      </c>
      <c r="O9" s="6">
        <f>G9*Dados!G8</f>
        <v>2522.5000003339924</v>
      </c>
    </row>
    <row r="10" spans="1:15" ht="12.75">
      <c r="A10" s="11" t="s">
        <v>19</v>
      </c>
      <c r="B10" s="17">
        <v>200</v>
      </c>
      <c r="C10" s="53">
        <v>0</v>
      </c>
      <c r="D10" s="53">
        <v>0</v>
      </c>
      <c r="E10" s="53">
        <v>0</v>
      </c>
      <c r="F10" s="53">
        <v>200</v>
      </c>
      <c r="G10" s="53">
        <v>0</v>
      </c>
      <c r="H10" s="52">
        <f t="shared" si="0"/>
        <v>200</v>
      </c>
      <c r="K10" s="6">
        <f>C10*Dados!C9</f>
        <v>0</v>
      </c>
      <c r="L10" s="6">
        <f>D10*Dados!D9</f>
        <v>0</v>
      </c>
      <c r="M10" s="6">
        <f>E10*Dados!E9</f>
        <v>0</v>
      </c>
      <c r="N10" s="6">
        <f>F10*Dados!F9</f>
        <v>2000</v>
      </c>
      <c r="O10" s="6">
        <f>G10*Dados!G9</f>
        <v>0</v>
      </c>
    </row>
    <row r="11" spans="1:15" ht="13.5" thickBot="1">
      <c r="A11" s="11" t="s">
        <v>20</v>
      </c>
      <c r="B11" s="17">
        <v>100</v>
      </c>
      <c r="C11" s="53">
        <v>0</v>
      </c>
      <c r="D11" s="53">
        <v>0</v>
      </c>
      <c r="E11" s="53">
        <v>0</v>
      </c>
      <c r="F11" s="53">
        <v>0</v>
      </c>
      <c r="G11" s="53">
        <v>100</v>
      </c>
      <c r="H11" s="52">
        <f t="shared" si="0"/>
        <v>100</v>
      </c>
      <c r="K11" s="20">
        <f>C11*Dados!C10</f>
        <v>0</v>
      </c>
      <c r="L11" s="20">
        <f>D11*Dados!D10</f>
        <v>0</v>
      </c>
      <c r="M11" s="20">
        <f>E11*Dados!E10</f>
        <v>0</v>
      </c>
      <c r="N11" s="20">
        <f>F11*Dados!F10</f>
        <v>0</v>
      </c>
      <c r="O11" s="20">
        <f>G11*Dados!G10</f>
        <v>1500</v>
      </c>
    </row>
    <row r="12" spans="2:11" ht="13.5" thickTop="1">
      <c r="B12" s="11" t="s">
        <v>27</v>
      </c>
      <c r="C12" s="36">
        <f>SUM(C4:C11)</f>
        <v>200</v>
      </c>
      <c r="D12" s="36">
        <f>SUM(D4:D11)</f>
        <v>0</v>
      </c>
      <c r="E12" s="36">
        <f>SUM(E4:E11)</f>
        <v>250</v>
      </c>
      <c r="F12" s="36">
        <f>SUM(F4:F11)</f>
        <v>599.9999992489816</v>
      </c>
      <c r="G12" s="36">
        <f>SUM(G4:G11)</f>
        <v>799.9999990000001</v>
      </c>
      <c r="H12" s="34"/>
      <c r="J12" t="s">
        <v>29</v>
      </c>
      <c r="K12">
        <f>SUM(K4:O11)</f>
        <v>24199.99996944319</v>
      </c>
    </row>
    <row r="13" spans="2:7" ht="12.75">
      <c r="B13" s="11" t="s">
        <v>30</v>
      </c>
      <c r="C13" s="28">
        <v>200</v>
      </c>
      <c r="D13" s="28">
        <v>200</v>
      </c>
      <c r="E13" s="28">
        <v>500</v>
      </c>
      <c r="F13" s="28">
        <v>800</v>
      </c>
      <c r="G13" s="28">
        <v>1000</v>
      </c>
    </row>
    <row r="15" spans="1:12" ht="12.75">
      <c r="A15" s="6"/>
      <c r="B15" s="13" t="s">
        <v>9</v>
      </c>
      <c r="C15" s="13" t="s">
        <v>10</v>
      </c>
      <c r="D15" s="13" t="s">
        <v>26</v>
      </c>
      <c r="K15" s="10">
        <f>B16*Dados!I4</f>
        <v>0</v>
      </c>
      <c r="L15" s="10">
        <f>C16*Dados!J4</f>
        <v>6000</v>
      </c>
    </row>
    <row r="16" spans="1:12" ht="12.75">
      <c r="A16" s="11" t="s">
        <v>4</v>
      </c>
      <c r="B16" s="54">
        <v>0</v>
      </c>
      <c r="C16" s="54">
        <v>200</v>
      </c>
      <c r="D16" s="36">
        <f>B16+C16</f>
        <v>200</v>
      </c>
      <c r="K16" s="6">
        <f>B17*Dados!I5</f>
        <v>0</v>
      </c>
      <c r="L16" s="6">
        <f>C17*Dados!J5</f>
        <v>0</v>
      </c>
    </row>
    <row r="17" spans="1:12" ht="12.75">
      <c r="A17" s="11" t="s">
        <v>5</v>
      </c>
      <c r="B17" s="54">
        <v>0</v>
      </c>
      <c r="C17" s="54">
        <v>0</v>
      </c>
      <c r="D17" s="36">
        <f>B17+C17</f>
        <v>0</v>
      </c>
      <c r="K17" s="6">
        <f>B18*Dados!I6</f>
        <v>4500</v>
      </c>
      <c r="L17" s="6">
        <f>C18*Dados!J6</f>
        <v>6000</v>
      </c>
    </row>
    <row r="18" spans="1:14" ht="13.5" thickBot="1">
      <c r="A18" s="11" t="s">
        <v>6</v>
      </c>
      <c r="B18" s="54">
        <v>150</v>
      </c>
      <c r="C18" s="54">
        <v>100</v>
      </c>
      <c r="D18" s="36">
        <f>B18+C18</f>
        <v>250</v>
      </c>
      <c r="K18" s="20">
        <f>B21*Dados!I7</f>
        <v>0</v>
      </c>
      <c r="L18" s="20">
        <f>C21*Dados!J7</f>
        <v>0</v>
      </c>
      <c r="N18" s="26"/>
    </row>
    <row r="19" spans="1:11" ht="13.5" thickTop="1">
      <c r="A19" s="18" t="s">
        <v>29</v>
      </c>
      <c r="B19" s="36">
        <f>SUM(B16:B18)</f>
        <v>150</v>
      </c>
      <c r="C19" s="36">
        <f>SUM(C16:C18)</f>
        <v>300</v>
      </c>
      <c r="D19" s="36"/>
      <c r="J19" t="s">
        <v>29</v>
      </c>
      <c r="K19">
        <f>SUM(K15:L18)</f>
        <v>16500</v>
      </c>
    </row>
    <row r="20" spans="1:4" ht="12.75">
      <c r="A20" s="18" t="s">
        <v>47</v>
      </c>
      <c r="B20" s="35">
        <v>150</v>
      </c>
      <c r="C20" s="35">
        <v>300</v>
      </c>
      <c r="D20" s="11"/>
    </row>
    <row r="22" spans="1:4" ht="13.5" thickBot="1">
      <c r="A22" s="6"/>
      <c r="B22" s="13" t="s">
        <v>11</v>
      </c>
      <c r="C22" s="13" t="s">
        <v>12</v>
      </c>
      <c r="D22" s="11" t="s">
        <v>26</v>
      </c>
    </row>
    <row r="23" spans="1:12" ht="13.5" thickBot="1">
      <c r="A23" s="11" t="s">
        <v>7</v>
      </c>
      <c r="B23" s="54">
        <v>600</v>
      </c>
      <c r="C23" s="54">
        <v>0</v>
      </c>
      <c r="D23" s="36">
        <f>B23+C23</f>
        <v>600</v>
      </c>
      <c r="F23" s="24" t="s">
        <v>45</v>
      </c>
      <c r="G23" s="50">
        <f>L46+M37+K25+K19+K12</f>
        <v>61956.32136944319</v>
      </c>
      <c r="K23" s="10">
        <f>B23*Dados!L4</f>
        <v>6000</v>
      </c>
      <c r="L23" s="10">
        <f>C23*Dados!M4</f>
        <v>0</v>
      </c>
    </row>
    <row r="24" spans="1:256" s="8" customFormat="1" ht="13.5" thickBot="1">
      <c r="A24" s="11" t="s">
        <v>8</v>
      </c>
      <c r="B24" s="54">
        <v>0</v>
      </c>
      <c r="C24" s="54">
        <v>800</v>
      </c>
      <c r="D24" s="36">
        <f>B24+C24</f>
        <v>800</v>
      </c>
      <c r="E24"/>
      <c r="F24"/>
      <c r="G24"/>
      <c r="H24"/>
      <c r="I24" s="19"/>
      <c r="J24"/>
      <c r="K24" s="20">
        <f>B24*Dados!L5</f>
        <v>0</v>
      </c>
      <c r="L24" s="20">
        <f>C24*Dados!M5</f>
        <v>8000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3.5" thickTop="1">
      <c r="A25" s="11" t="s">
        <v>46</v>
      </c>
      <c r="B25" s="35">
        <f>SUM(B23:B24)</f>
        <v>600</v>
      </c>
      <c r="C25" s="35">
        <f>SUM(C23:C24)</f>
        <v>800</v>
      </c>
      <c r="D25" s="11"/>
      <c r="E25"/>
      <c r="F25"/>
      <c r="G25"/>
      <c r="H25"/>
      <c r="I25" s="19"/>
      <c r="J25" t="s">
        <v>29</v>
      </c>
      <c r="K25">
        <f>SUM(K23:L24)</f>
        <v>14000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2.75">
      <c r="A26" s="11" t="s">
        <v>47</v>
      </c>
      <c r="B26" s="35">
        <v>600</v>
      </c>
      <c r="C26" s="35">
        <v>800</v>
      </c>
      <c r="D26" s="11"/>
      <c r="E26"/>
      <c r="F26"/>
      <c r="G26"/>
      <c r="H26"/>
      <c r="I26" s="1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5:256" s="6" customFormat="1" ht="12.75">
      <c r="E27"/>
      <c r="F27"/>
      <c r="G27"/>
      <c r="H27"/>
      <c r="I27" s="1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thickBot="1">
      <c r="A28" s="8"/>
      <c r="B28" s="8"/>
      <c r="C28" s="8"/>
      <c r="D28" s="8"/>
      <c r="E28" s="8"/>
      <c r="F28" s="8"/>
      <c r="G28" s="8"/>
      <c r="H28" s="8"/>
      <c r="I28" s="2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ht="12.75">
      <c r="K30" s="37" t="s">
        <v>31</v>
      </c>
    </row>
    <row r="31" ht="12.75">
      <c r="L31" t="s">
        <v>44</v>
      </c>
    </row>
    <row r="32" spans="10:13" ht="12.75">
      <c r="J32" s="11" t="s">
        <v>4</v>
      </c>
      <c r="K32" s="17">
        <v>1500</v>
      </c>
      <c r="L32" s="49">
        <f>IF(C12=0,0,1)</f>
        <v>1</v>
      </c>
      <c r="M32" s="11">
        <f>K32*L32</f>
        <v>1500</v>
      </c>
    </row>
    <row r="33" spans="10:13" ht="12.75">
      <c r="J33" s="11" t="s">
        <v>5</v>
      </c>
      <c r="K33" s="17">
        <v>1000</v>
      </c>
      <c r="L33" s="49">
        <f>IF(D12=0,0,1)</f>
        <v>0</v>
      </c>
      <c r="M33" s="11">
        <f>K33*L33</f>
        <v>0</v>
      </c>
    </row>
    <row r="34" spans="10:13" ht="12.75">
      <c r="J34" s="11" t="s">
        <v>6</v>
      </c>
      <c r="K34" s="17">
        <v>1200</v>
      </c>
      <c r="L34" s="49">
        <f>IF(E12=0,0,1)</f>
        <v>1</v>
      </c>
      <c r="M34" s="11">
        <f>K34*L34</f>
        <v>1200</v>
      </c>
    </row>
    <row r="35" spans="10:13" ht="12.75">
      <c r="J35" s="11" t="s">
        <v>7</v>
      </c>
      <c r="K35" s="17">
        <v>2500</v>
      </c>
      <c r="L35" s="49">
        <f>IF(F12=0,0,1)</f>
        <v>1</v>
      </c>
      <c r="M35" s="11">
        <f>K35*L35</f>
        <v>2500</v>
      </c>
    </row>
    <row r="36" spans="10:13" ht="12.75">
      <c r="J36" s="11" t="s">
        <v>8</v>
      </c>
      <c r="K36" s="17">
        <v>2000</v>
      </c>
      <c r="L36" s="49">
        <f>IF(G12=0,0,1)</f>
        <v>1</v>
      </c>
      <c r="M36" s="11">
        <f>K36*L36</f>
        <v>2000</v>
      </c>
    </row>
    <row r="37" spans="12:13" ht="12.75">
      <c r="L37" s="11" t="s">
        <v>29</v>
      </c>
      <c r="M37" s="11">
        <f>SUM(M32:M36)</f>
        <v>7200</v>
      </c>
    </row>
    <row r="39" s="8" customFormat="1" ht="13.5" thickBot="1">
      <c r="I39" s="21"/>
    </row>
    <row r="41" ht="12.75">
      <c r="K41" s="37" t="s">
        <v>32</v>
      </c>
    </row>
    <row r="43" spans="11:12" ht="12.75">
      <c r="K43" s="11" t="s">
        <v>4</v>
      </c>
      <c r="L43" s="55">
        <f>0.0012*C12^2-0.098*C12+3.0893</f>
        <v>31.489299999999993</v>
      </c>
    </row>
    <row r="44" spans="11:12" ht="12.75">
      <c r="K44" s="11" t="s">
        <v>5</v>
      </c>
      <c r="L44" s="55">
        <f>0.0011*D12^2-0.0381*D12+2.8214</f>
        <v>2.8214</v>
      </c>
    </row>
    <row r="45" spans="11:12" ht="12.75">
      <c r="K45" s="11" t="s">
        <v>6</v>
      </c>
      <c r="L45" s="55">
        <f>0.1019*E12-3.4643</f>
        <v>22.0107</v>
      </c>
    </row>
    <row r="46" spans="11:12" ht="12.75">
      <c r="K46" s="18" t="s">
        <v>29</v>
      </c>
      <c r="L46" s="55">
        <f>SUM(L43:L45)</f>
        <v>56.32139999999999</v>
      </c>
    </row>
    <row r="48" s="8" customFormat="1" ht="13.5" thickBot="1">
      <c r="I48" s="21"/>
    </row>
    <row r="55" ht="12.75">
      <c r="A55" t="s">
        <v>50</v>
      </c>
    </row>
    <row r="56" ht="12.75">
      <c r="A56" t="s">
        <v>48</v>
      </c>
    </row>
    <row r="58" spans="1:7" ht="12.75">
      <c r="A58" s="5"/>
      <c r="B58" s="6" t="s">
        <v>3</v>
      </c>
      <c r="C58" s="11" t="s">
        <v>4</v>
      </c>
      <c r="D58" s="11" t="s">
        <v>5</v>
      </c>
      <c r="E58" s="11" t="s">
        <v>6</v>
      </c>
      <c r="F58" s="11" t="s">
        <v>7</v>
      </c>
      <c r="G58" s="11" t="s">
        <v>8</v>
      </c>
    </row>
    <row r="59" spans="1:7" ht="12.75">
      <c r="A59" s="11" t="s">
        <v>13</v>
      </c>
      <c r="B59" s="17">
        <v>100</v>
      </c>
      <c r="C59" s="11">
        <f aca="true" t="shared" si="1" ref="C59:G66">IF(C4&lt;0,1,0)</f>
        <v>0</v>
      </c>
      <c r="D59" s="11">
        <f t="shared" si="1"/>
        <v>0</v>
      </c>
      <c r="E59" s="11">
        <f t="shared" si="1"/>
        <v>0</v>
      </c>
      <c r="F59" s="11">
        <f t="shared" si="1"/>
        <v>0</v>
      </c>
      <c r="G59" s="11">
        <f t="shared" si="1"/>
        <v>0</v>
      </c>
    </row>
    <row r="60" spans="1:7" ht="12.75">
      <c r="A60" s="11" t="s">
        <v>14</v>
      </c>
      <c r="B60" s="17">
        <v>200</v>
      </c>
      <c r="C60" s="11">
        <f t="shared" si="1"/>
        <v>0</v>
      </c>
      <c r="D60" s="11">
        <f t="shared" si="1"/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</row>
    <row r="61" spans="1:7" ht="12.75">
      <c r="A61" s="11" t="s">
        <v>15</v>
      </c>
      <c r="B61" s="17">
        <v>400</v>
      </c>
      <c r="C61" s="11">
        <f t="shared" si="1"/>
        <v>0</v>
      </c>
      <c r="D61" s="11">
        <f t="shared" si="1"/>
        <v>0</v>
      </c>
      <c r="E61" s="11">
        <f t="shared" si="1"/>
        <v>0</v>
      </c>
      <c r="F61" s="11">
        <f t="shared" si="1"/>
        <v>0</v>
      </c>
      <c r="G61" s="11">
        <f t="shared" si="1"/>
        <v>0</v>
      </c>
    </row>
    <row r="62" spans="1:7" ht="12.75">
      <c r="A62" s="11" t="s">
        <v>16</v>
      </c>
      <c r="B62" s="17">
        <v>500</v>
      </c>
      <c r="C62" s="11">
        <f t="shared" si="1"/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>
        <f t="shared" si="1"/>
        <v>0</v>
      </c>
    </row>
    <row r="63" spans="1:7" ht="12.75">
      <c r="A63" s="11" t="s">
        <v>17</v>
      </c>
      <c r="B63" s="17">
        <v>200</v>
      </c>
      <c r="C63" s="11">
        <f t="shared" si="1"/>
        <v>0</v>
      </c>
      <c r="D63" s="11">
        <f t="shared" si="1"/>
        <v>0</v>
      </c>
      <c r="E63" s="11">
        <f t="shared" si="1"/>
        <v>0</v>
      </c>
      <c r="F63" s="11">
        <f t="shared" si="1"/>
        <v>0</v>
      </c>
      <c r="G63" s="11">
        <f t="shared" si="1"/>
        <v>0</v>
      </c>
    </row>
    <row r="64" spans="1:7" ht="12.75">
      <c r="A64" s="11" t="s">
        <v>18</v>
      </c>
      <c r="B64" s="17">
        <v>300</v>
      </c>
      <c r="C64" s="11">
        <f t="shared" si="1"/>
        <v>0</v>
      </c>
      <c r="D64" s="11">
        <f t="shared" si="1"/>
        <v>0</v>
      </c>
      <c r="E64" s="11">
        <f t="shared" si="1"/>
        <v>0</v>
      </c>
      <c r="F64" s="11">
        <f t="shared" si="1"/>
        <v>0</v>
      </c>
      <c r="G64" s="11">
        <f t="shared" si="1"/>
        <v>0</v>
      </c>
    </row>
    <row r="65" spans="1:7" ht="12.75">
      <c r="A65" s="11" t="s">
        <v>19</v>
      </c>
      <c r="B65" s="17">
        <v>200</v>
      </c>
      <c r="C65" s="11">
        <f t="shared" si="1"/>
        <v>0</v>
      </c>
      <c r="D65" s="11">
        <f t="shared" si="1"/>
        <v>0</v>
      </c>
      <c r="E65" s="11">
        <f t="shared" si="1"/>
        <v>0</v>
      </c>
      <c r="F65" s="11">
        <f t="shared" si="1"/>
        <v>0</v>
      </c>
      <c r="G65" s="11">
        <f t="shared" si="1"/>
        <v>0</v>
      </c>
    </row>
    <row r="66" spans="1:7" ht="12.75">
      <c r="A66" s="11" t="s">
        <v>20</v>
      </c>
      <c r="B66" s="17">
        <v>100</v>
      </c>
      <c r="C66" s="11">
        <f t="shared" si="1"/>
        <v>0</v>
      </c>
      <c r="D66" s="11">
        <f t="shared" si="1"/>
        <v>0</v>
      </c>
      <c r="E66" s="11">
        <f t="shared" si="1"/>
        <v>0</v>
      </c>
      <c r="F66" s="11">
        <f t="shared" si="1"/>
        <v>0</v>
      </c>
      <c r="G66" s="11">
        <f t="shared" si="1"/>
        <v>0</v>
      </c>
    </row>
    <row r="67" ht="13.5" thickBot="1"/>
    <row r="68" spans="3:4" ht="13.5" thickBot="1">
      <c r="C68" s="22" t="s">
        <v>46</v>
      </c>
      <c r="D68" s="23">
        <f>SUM(C59:G66)</f>
        <v>0</v>
      </c>
    </row>
    <row r="69" ht="12.75">
      <c r="C69" t="s">
        <v>49</v>
      </c>
    </row>
    <row r="71" spans="1:3" ht="12.75">
      <c r="A71" s="6"/>
      <c r="B71" s="13" t="s">
        <v>9</v>
      </c>
      <c r="C71" s="13" t="s">
        <v>10</v>
      </c>
    </row>
    <row r="72" spans="1:3" ht="12.75">
      <c r="A72" s="11" t="s">
        <v>4</v>
      </c>
      <c r="B72" s="11">
        <f>IF(Solver!B16&lt;0,1,0)</f>
        <v>0</v>
      </c>
      <c r="C72" s="11">
        <f>IF(Solver!C16&lt;0,1,0)</f>
        <v>0</v>
      </c>
    </row>
    <row r="73" spans="1:3" ht="12.75">
      <c r="A73" s="11" t="s">
        <v>5</v>
      </c>
      <c r="B73" s="11">
        <f>IF(Solver!B17&lt;0,1,0)</f>
        <v>0</v>
      </c>
      <c r="C73" s="11">
        <f>IF(Solver!C17&lt;0,1,0)</f>
        <v>0</v>
      </c>
    </row>
    <row r="74" spans="1:3" ht="12.75">
      <c r="A74" s="11" t="s">
        <v>6</v>
      </c>
      <c r="B74" s="11">
        <f>IF(Solver!B18&lt;0,1,0)</f>
        <v>0</v>
      </c>
      <c r="C74" s="11">
        <f>IF(Solver!C18&lt;0,1,0)</f>
        <v>0</v>
      </c>
    </row>
    <row r="75" spans="1:3" ht="13.5" thickBot="1">
      <c r="A75" s="16"/>
      <c r="B75" s="6"/>
      <c r="C75" s="6"/>
    </row>
    <row r="76" spans="1:4" ht="13.5" thickBot="1">
      <c r="A76" s="16"/>
      <c r="B76" s="6"/>
      <c r="C76" s="22" t="s">
        <v>46</v>
      </c>
      <c r="D76" s="23">
        <f>SUM(B72:C74)</f>
        <v>0</v>
      </c>
    </row>
    <row r="78" spans="1:3" ht="12.75">
      <c r="A78" s="6"/>
      <c r="B78" s="13" t="s">
        <v>11</v>
      </c>
      <c r="C78" s="13" t="s">
        <v>12</v>
      </c>
    </row>
    <row r="79" spans="1:3" ht="12.75">
      <c r="A79" s="11" t="s">
        <v>7</v>
      </c>
      <c r="B79" s="11">
        <f>IF(Solver!B23&lt;0,1,0)</f>
        <v>0</v>
      </c>
      <c r="C79" s="11">
        <f>IF(Solver!C23&lt;0,1,0)</f>
        <v>0</v>
      </c>
    </row>
    <row r="80" spans="1:3" ht="12.75">
      <c r="A80" s="11" t="s">
        <v>8</v>
      </c>
      <c r="B80" s="11">
        <f>IF(Solver!B24&lt;0,1,0)</f>
        <v>0</v>
      </c>
      <c r="C80" s="11">
        <f>IF(Solver!C24&lt;0,1,0)</f>
        <v>0</v>
      </c>
    </row>
    <row r="81" spans="1:3" ht="13.5" thickBot="1">
      <c r="A81" s="6"/>
      <c r="B81" s="6"/>
      <c r="C81" s="6"/>
    </row>
    <row r="82" spans="1:4" ht="13.5" thickBot="1">
      <c r="A82" s="6"/>
      <c r="B82" s="6"/>
      <c r="C82" s="22" t="s">
        <v>46</v>
      </c>
      <c r="D82" s="23">
        <f>SUM(B79:C80)</f>
        <v>0</v>
      </c>
    </row>
  </sheetData>
  <sheetProtection/>
  <conditionalFormatting sqref="C12:G12">
    <cfRule type="cellIs" priority="1" dxfId="0" operator="greaterThan" stopIfTrue="1">
      <formula>C13</formula>
    </cfRule>
  </conditionalFormatting>
  <conditionalFormatting sqref="H4:H10">
    <cfRule type="cellIs" priority="2" dxfId="0" operator="greaterThan" stopIfTrue="1">
      <formula>Solver!#REF!</formula>
    </cfRule>
  </conditionalFormatting>
  <conditionalFormatting sqref="D16 D23:D24 D26:D27">
    <cfRule type="cellIs" priority="3" dxfId="1" operator="notEqual" stopIfTrue="1">
      <formula>$C$12</formula>
    </cfRule>
  </conditionalFormatting>
  <conditionalFormatting sqref="D17">
    <cfRule type="cellIs" priority="4" dxfId="1" operator="notEqual" stopIfTrue="1">
      <formula>$D$12</formula>
    </cfRule>
  </conditionalFormatting>
  <conditionalFormatting sqref="D18 D20">
    <cfRule type="cellIs" priority="5" dxfId="1" operator="notEqual" stopIfTrue="1">
      <formula>$E$12</formula>
    </cfRule>
  </conditionalFormatting>
  <conditionalFormatting sqref="H11">
    <cfRule type="cellIs" priority="6" dxfId="0" operator="greaterThan" stopIfTrue="1">
      <formula>$B$11</formula>
    </cfRule>
  </conditionalFormatting>
  <conditionalFormatting sqref="D68 D76 D82">
    <cfRule type="cellIs" priority="7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9" sqref="D29"/>
    </sheetView>
  </sheetViews>
  <sheetFormatPr defaultColWidth="11.57421875" defaultRowHeight="12.75"/>
  <cols>
    <col min="1" max="8" width="11.421875" style="0" customWidth="1"/>
    <col min="9" max="9" width="11.421875" style="26" customWidth="1"/>
    <col min="10" max="16384" width="11.421875" style="0" customWidth="1"/>
  </cols>
  <sheetData>
    <row r="1" ht="12.75">
      <c r="B1" t="s">
        <v>28</v>
      </c>
    </row>
    <row r="3" spans="1:8" ht="12.75">
      <c r="A3" s="5"/>
      <c r="B3" s="6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8" t="s">
        <v>26</v>
      </c>
    </row>
    <row r="4" spans="1:8" ht="12.75">
      <c r="A4" s="11" t="s">
        <v>13</v>
      </c>
      <c r="B4" s="17">
        <v>100</v>
      </c>
      <c r="C4" s="27">
        <v>100</v>
      </c>
      <c r="D4" s="27">
        <v>0</v>
      </c>
      <c r="E4" s="27">
        <v>0</v>
      </c>
      <c r="F4" s="27">
        <v>0</v>
      </c>
      <c r="G4" s="27">
        <v>0</v>
      </c>
      <c r="H4" s="33">
        <v>100</v>
      </c>
    </row>
    <row r="5" spans="1:8" ht="12.75">
      <c r="A5" s="11" t="s">
        <v>14</v>
      </c>
      <c r="B5" s="17">
        <v>200</v>
      </c>
      <c r="C5" s="27">
        <v>0</v>
      </c>
      <c r="D5" s="27">
        <v>0</v>
      </c>
      <c r="E5" s="27">
        <v>200</v>
      </c>
      <c r="F5" s="27">
        <v>0</v>
      </c>
      <c r="G5" s="27">
        <v>0</v>
      </c>
      <c r="H5" s="33">
        <v>200</v>
      </c>
    </row>
    <row r="6" spans="1:8" ht="12.75">
      <c r="A6" s="11" t="s">
        <v>15</v>
      </c>
      <c r="B6" s="17">
        <v>400</v>
      </c>
      <c r="C6" s="27">
        <v>0</v>
      </c>
      <c r="D6" s="27">
        <v>0</v>
      </c>
      <c r="E6" s="27">
        <v>50</v>
      </c>
      <c r="F6" s="27">
        <v>350</v>
      </c>
      <c r="G6" s="27">
        <v>0</v>
      </c>
      <c r="H6" s="33">
        <v>400</v>
      </c>
    </row>
    <row r="7" spans="1:8" ht="12.75">
      <c r="A7" s="11" t="s">
        <v>16</v>
      </c>
      <c r="B7" s="17">
        <v>500</v>
      </c>
      <c r="C7" s="27">
        <v>100.00000100000003</v>
      </c>
      <c r="D7" s="27">
        <v>0</v>
      </c>
      <c r="E7" s="27">
        <v>0</v>
      </c>
      <c r="F7" s="27">
        <v>0</v>
      </c>
      <c r="G7" s="27">
        <v>399.99999900000006</v>
      </c>
      <c r="H7" s="33">
        <v>500</v>
      </c>
    </row>
    <row r="8" spans="1:8" ht="12.75">
      <c r="A8" s="11" t="s">
        <v>17</v>
      </c>
      <c r="B8" s="17">
        <v>200</v>
      </c>
      <c r="C8" s="27">
        <v>0</v>
      </c>
      <c r="D8" s="27">
        <v>0</v>
      </c>
      <c r="E8" s="27">
        <v>0</v>
      </c>
      <c r="F8" s="27">
        <v>0.9000000670038629</v>
      </c>
      <c r="G8" s="27">
        <v>199.09999998664034</v>
      </c>
      <c r="H8" s="33">
        <v>200.00000005364421</v>
      </c>
    </row>
    <row r="9" spans="1:8" ht="12.75">
      <c r="A9" s="11" t="s">
        <v>18</v>
      </c>
      <c r="B9" s="17">
        <v>300</v>
      </c>
      <c r="C9" s="27">
        <v>0</v>
      </c>
      <c r="D9" s="27">
        <v>0</v>
      </c>
      <c r="E9" s="27">
        <v>0</v>
      </c>
      <c r="F9" s="27">
        <v>49.09999918197762</v>
      </c>
      <c r="G9" s="27">
        <v>100.90000001335969</v>
      </c>
      <c r="H9" s="33">
        <v>149.9999991953373</v>
      </c>
    </row>
    <row r="10" spans="1:8" ht="12.75">
      <c r="A10" s="11" t="s">
        <v>19</v>
      </c>
      <c r="B10" s="17">
        <v>200</v>
      </c>
      <c r="C10" s="27">
        <v>0</v>
      </c>
      <c r="D10" s="27">
        <v>0</v>
      </c>
      <c r="E10" s="27">
        <v>0</v>
      </c>
      <c r="F10" s="27">
        <v>200</v>
      </c>
      <c r="G10" s="27">
        <v>0</v>
      </c>
      <c r="H10" s="33">
        <v>200</v>
      </c>
    </row>
    <row r="11" spans="1:8" ht="12.75">
      <c r="A11" s="11" t="s">
        <v>20</v>
      </c>
      <c r="B11" s="17">
        <v>100</v>
      </c>
      <c r="C11" s="27">
        <v>-9.999999999732445E-07</v>
      </c>
      <c r="D11" s="27">
        <v>0</v>
      </c>
      <c r="E11" s="27">
        <v>0</v>
      </c>
      <c r="F11" s="27">
        <v>0</v>
      </c>
      <c r="G11" s="27">
        <v>100.000001</v>
      </c>
      <c r="H11" s="33">
        <v>100</v>
      </c>
    </row>
    <row r="12" spans="2:8" ht="12.75">
      <c r="B12" s="11" t="s">
        <v>27</v>
      </c>
      <c r="C12" s="33">
        <v>200</v>
      </c>
      <c r="D12" s="33">
        <v>0</v>
      </c>
      <c r="E12" s="33">
        <v>250</v>
      </c>
      <c r="F12" s="33">
        <v>599.9999992489816</v>
      </c>
      <c r="G12" s="33">
        <v>800</v>
      </c>
      <c r="H12" s="34"/>
    </row>
    <row r="13" spans="2:7" ht="12.75">
      <c r="B13" s="11" t="s">
        <v>30</v>
      </c>
      <c r="C13" s="11">
        <v>200</v>
      </c>
      <c r="D13" s="11">
        <v>200</v>
      </c>
      <c r="E13" s="11">
        <v>500</v>
      </c>
      <c r="F13" s="11">
        <v>800</v>
      </c>
      <c r="G13" s="11">
        <v>1000</v>
      </c>
    </row>
    <row r="15" spans="1:4" ht="12.75">
      <c r="A15" s="6"/>
      <c r="B15" s="13" t="s">
        <v>9</v>
      </c>
      <c r="C15" s="13" t="s">
        <v>10</v>
      </c>
      <c r="D15" s="13" t="s">
        <v>26</v>
      </c>
    </row>
    <row r="16" spans="1:4" ht="12.75">
      <c r="A16" s="11" t="s">
        <v>4</v>
      </c>
      <c r="B16" s="35">
        <v>0</v>
      </c>
      <c r="C16" s="35">
        <v>200</v>
      </c>
      <c r="D16" s="36">
        <v>200</v>
      </c>
    </row>
    <row r="17" spans="1:4" ht="12.75">
      <c r="A17" s="11" t="s">
        <v>5</v>
      </c>
      <c r="B17" s="35">
        <v>0</v>
      </c>
      <c r="C17" s="35">
        <v>0</v>
      </c>
      <c r="D17" s="36">
        <v>0</v>
      </c>
    </row>
    <row r="18" spans="1:4" ht="12.75">
      <c r="A18" s="11" t="s">
        <v>6</v>
      </c>
      <c r="B18" s="35">
        <v>150</v>
      </c>
      <c r="C18" s="35">
        <v>100</v>
      </c>
      <c r="D18" s="36">
        <v>250</v>
      </c>
    </row>
    <row r="19" spans="1:4" ht="12.75">
      <c r="A19" s="18" t="s">
        <v>29</v>
      </c>
      <c r="B19" s="36">
        <v>150</v>
      </c>
      <c r="C19" s="36">
        <v>300</v>
      </c>
      <c r="D19" s="36"/>
    </row>
    <row r="20" spans="1:4" ht="12.75">
      <c r="A20" s="18" t="s">
        <v>47</v>
      </c>
      <c r="B20" s="11">
        <v>150</v>
      </c>
      <c r="C20" s="11">
        <v>300</v>
      </c>
      <c r="D20" s="11"/>
    </row>
    <row r="22" spans="1:4" ht="13.5" thickBot="1">
      <c r="A22" s="6"/>
      <c r="B22" s="13" t="s">
        <v>11</v>
      </c>
      <c r="C22" s="13" t="s">
        <v>12</v>
      </c>
      <c r="D22" s="11" t="s">
        <v>26</v>
      </c>
    </row>
    <row r="23" spans="1:7" ht="13.5" thickBot="1">
      <c r="A23" s="11" t="s">
        <v>7</v>
      </c>
      <c r="B23" s="35">
        <v>600</v>
      </c>
      <c r="C23" s="35">
        <v>0</v>
      </c>
      <c r="D23" s="36">
        <v>600</v>
      </c>
      <c r="F23" s="24" t="s">
        <v>45</v>
      </c>
      <c r="G23" s="25">
        <v>61956.321380443194</v>
      </c>
    </row>
    <row r="24" spans="1:4" ht="12.75">
      <c r="A24" s="11" t="s">
        <v>8</v>
      </c>
      <c r="B24" s="35">
        <v>0</v>
      </c>
      <c r="C24" s="35">
        <v>800</v>
      </c>
      <c r="D24" s="36">
        <v>800</v>
      </c>
    </row>
    <row r="25" spans="1:4" ht="12.75">
      <c r="A25" s="11" t="s">
        <v>46</v>
      </c>
      <c r="B25" s="11">
        <v>600</v>
      </c>
      <c r="C25" s="11">
        <v>800</v>
      </c>
      <c r="D25" s="11"/>
    </row>
    <row r="26" spans="1:4" ht="12.75">
      <c r="A26" s="11" t="s">
        <v>47</v>
      </c>
      <c r="B26" s="11">
        <v>600</v>
      </c>
      <c r="C26" s="11">
        <v>800</v>
      </c>
      <c r="D26" s="11"/>
    </row>
  </sheetData>
  <sheetProtection/>
  <conditionalFormatting sqref="C12:G12">
    <cfRule type="cellIs" priority="1" dxfId="0" operator="greaterThan" stopIfTrue="1">
      <formula>C13</formula>
    </cfRule>
  </conditionalFormatting>
  <conditionalFormatting sqref="H4:H10">
    <cfRule type="cellIs" priority="2" dxfId="0" operator="greaterThan" stopIfTrue="1">
      <formula>Resultado!#REF!</formula>
    </cfRule>
  </conditionalFormatting>
  <conditionalFormatting sqref="D16 D23:D24 D26">
    <cfRule type="cellIs" priority="3" dxfId="1" operator="notEqual" stopIfTrue="1">
      <formula>$C$11</formula>
    </cfRule>
  </conditionalFormatting>
  <conditionalFormatting sqref="D17">
    <cfRule type="cellIs" priority="4" dxfId="1" operator="notEqual" stopIfTrue="1">
      <formula>$D$11</formula>
    </cfRule>
  </conditionalFormatting>
  <conditionalFormatting sqref="D18 D20">
    <cfRule type="cellIs" priority="5" dxfId="1" operator="notEqual" stopIfTrue="1">
      <formula>$E$11</formula>
    </cfRule>
  </conditionalFormatting>
  <conditionalFormatting sqref="H11">
    <cfRule type="cellIs" priority="6" dxfId="0" operator="greaterThan" stopIfTrue="1">
      <formula>$B$10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E30" sqref="E30"/>
    </sheetView>
  </sheetViews>
  <sheetFormatPr defaultColWidth="11.57421875" defaultRowHeight="12.75"/>
  <cols>
    <col min="1" max="8" width="11.421875" style="0" customWidth="1"/>
    <col min="9" max="9" width="3.00390625" style="19" customWidth="1"/>
    <col min="10" max="11" width="11.421875" style="0" customWidth="1"/>
    <col min="12" max="12" width="12.00390625" style="0" bestFit="1" customWidth="1"/>
    <col min="13" max="16384" width="11.421875" style="0" customWidth="1"/>
  </cols>
  <sheetData>
    <row r="1" spans="2:11" ht="12.75">
      <c r="B1" t="s">
        <v>28</v>
      </c>
      <c r="K1" t="s">
        <v>25</v>
      </c>
    </row>
    <row r="3" spans="1:8" ht="12.75">
      <c r="A3" s="5"/>
      <c r="B3" s="6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8" t="s">
        <v>26</v>
      </c>
    </row>
    <row r="4" spans="1:15" ht="12.75">
      <c r="A4" s="11" t="s">
        <v>13</v>
      </c>
      <c r="B4" s="17">
        <v>100</v>
      </c>
      <c r="C4" s="27">
        <v>75.60001598982619</v>
      </c>
      <c r="D4" s="27">
        <v>0</v>
      </c>
      <c r="E4" s="27">
        <v>24.399984010173718</v>
      </c>
      <c r="F4" s="27">
        <v>0</v>
      </c>
      <c r="G4" s="27">
        <v>0</v>
      </c>
      <c r="H4" s="29">
        <f>SUM(C4:G4)</f>
        <v>99.99999999999991</v>
      </c>
      <c r="K4" s="10">
        <f>C4*Dados!C3</f>
        <v>907.2001918779142</v>
      </c>
      <c r="L4" s="10">
        <f>D4*Dados!D3</f>
        <v>0</v>
      </c>
      <c r="M4" s="10">
        <f>E4*Dados!E3</f>
        <v>341.59977614243206</v>
      </c>
      <c r="N4" s="10">
        <f>F4*Dados!F3</f>
        <v>0</v>
      </c>
      <c r="O4" s="10">
        <f>G4*Dados!G3</f>
        <v>0</v>
      </c>
    </row>
    <row r="5" spans="1:15" ht="12.75">
      <c r="A5" s="11" t="s">
        <v>14</v>
      </c>
      <c r="B5" s="17">
        <v>200</v>
      </c>
      <c r="C5" s="27">
        <v>3.0566873197492826E-07</v>
      </c>
      <c r="D5" s="27">
        <v>0</v>
      </c>
      <c r="E5" s="27">
        <v>199.99999938866264</v>
      </c>
      <c r="F5" s="27">
        <v>0</v>
      </c>
      <c r="G5" s="27">
        <v>3.056686408785419E-07</v>
      </c>
      <c r="H5" s="29">
        <f aca="true" t="shared" si="0" ref="H5:H10">SUM(C5:G5)</f>
        <v>200</v>
      </c>
      <c r="K5" s="6">
        <f>C5*Dados!C4</f>
        <v>1.0392736887147562E-05</v>
      </c>
      <c r="L5" s="6">
        <f>D5*Dados!D4</f>
        <v>0</v>
      </c>
      <c r="M5" s="6">
        <f>E5*Dados!E4</f>
        <v>1599.9999951093012</v>
      </c>
      <c r="N5" s="6">
        <f>F5*Dados!F4</f>
        <v>0</v>
      </c>
      <c r="O5" s="6">
        <f>G5*Dados!G4</f>
        <v>7.641716021963548E-06</v>
      </c>
    </row>
    <row r="6" spans="1:15" ht="12.75">
      <c r="A6" s="11" t="s">
        <v>15</v>
      </c>
      <c r="B6" s="17">
        <v>400</v>
      </c>
      <c r="C6" s="27">
        <v>3.0566873197492826E-07</v>
      </c>
      <c r="D6" s="27">
        <v>0</v>
      </c>
      <c r="E6" s="27">
        <v>25.59997383101165</v>
      </c>
      <c r="F6" s="27">
        <v>374.40002555765096</v>
      </c>
      <c r="G6" s="27">
        <v>3.056686408785419E-07</v>
      </c>
      <c r="H6" s="29">
        <f t="shared" si="0"/>
        <v>400</v>
      </c>
      <c r="K6" s="6">
        <f>C6*Dados!C5</f>
        <v>6.419043371473494E-06</v>
      </c>
      <c r="L6" s="6">
        <f>D6*Dados!D5</f>
        <v>0</v>
      </c>
      <c r="M6" s="6">
        <f>E6*Dados!E5</f>
        <v>255.9997383101165</v>
      </c>
      <c r="N6" s="6">
        <f>F6*Dados!F5</f>
        <v>3744.0002555765095</v>
      </c>
      <c r="O6" s="6">
        <f>G6*Dados!G5</f>
        <v>7.641716021963548E-06</v>
      </c>
    </row>
    <row r="7" spans="1:15" ht="12.75">
      <c r="A7" s="11" t="s">
        <v>16</v>
      </c>
      <c r="B7" s="17">
        <v>500</v>
      </c>
      <c r="C7" s="27">
        <v>74.39997496649802</v>
      </c>
      <c r="D7" s="27">
        <v>0</v>
      </c>
      <c r="E7" s="27">
        <v>9.726700463983474E-06</v>
      </c>
      <c r="F7" s="27">
        <v>0</v>
      </c>
      <c r="G7" s="27">
        <v>425.6000153068015</v>
      </c>
      <c r="H7" s="29">
        <f t="shared" si="0"/>
        <v>500</v>
      </c>
      <c r="K7" s="6">
        <f>C7*Dados!C6</f>
        <v>1041.5996495309723</v>
      </c>
      <c r="L7" s="6">
        <f>D7*Dados!D6</f>
        <v>0</v>
      </c>
      <c r="M7" s="6">
        <f>E7*Dados!E6</f>
        <v>0.0002528942120635703</v>
      </c>
      <c r="N7" s="6">
        <f>F7*Dados!F6</f>
        <v>0</v>
      </c>
      <c r="O7" s="6">
        <f>G7*Dados!G6</f>
        <v>6384.000229602022</v>
      </c>
    </row>
    <row r="8" spans="1:15" ht="12.75">
      <c r="A8" s="11" t="s">
        <v>17</v>
      </c>
      <c r="B8" s="17">
        <v>200</v>
      </c>
      <c r="C8" s="27">
        <v>9.032368373469596E-06</v>
      </c>
      <c r="D8" s="27">
        <v>0</v>
      </c>
      <c r="E8" s="27">
        <v>0</v>
      </c>
      <c r="F8" s="27">
        <v>26.499954993659273</v>
      </c>
      <c r="G8" s="27">
        <v>173.50003525968646</v>
      </c>
      <c r="H8" s="29">
        <f t="shared" si="0"/>
        <v>199.9999992857141</v>
      </c>
      <c r="K8" s="6">
        <f>C8*Dados!C7</f>
        <v>0.00022580920933673988</v>
      </c>
      <c r="L8" s="6">
        <f>D8*Dados!D7</f>
        <v>0</v>
      </c>
      <c r="M8" s="6">
        <f>E8*Dados!E7</f>
        <v>0</v>
      </c>
      <c r="N8" s="6">
        <f>F8*Dados!F7</f>
        <v>264.99954993659276</v>
      </c>
      <c r="O8" s="6">
        <f>G8*Dados!G7</f>
        <v>2602.500528895297</v>
      </c>
    </row>
    <row r="9" spans="1:15" ht="12.75">
      <c r="A9" s="11" t="s">
        <v>18</v>
      </c>
      <c r="B9" s="17">
        <v>300</v>
      </c>
      <c r="C9" s="27">
        <v>3.0566873197492826E-07</v>
      </c>
      <c r="D9" s="27">
        <v>0</v>
      </c>
      <c r="E9" s="27">
        <v>0</v>
      </c>
      <c r="F9" s="27">
        <v>199.10000910200512</v>
      </c>
      <c r="G9" s="27">
        <v>100.89999059232615</v>
      </c>
      <c r="H9" s="29">
        <f t="shared" si="0"/>
        <v>300</v>
      </c>
      <c r="K9" s="6">
        <f>C9*Dados!C8</f>
        <v>7.947387031348134E-06</v>
      </c>
      <c r="L9" s="6">
        <f>D9*Dados!D8</f>
        <v>0</v>
      </c>
      <c r="M9" s="6">
        <f>E9*Dados!E8</f>
        <v>0</v>
      </c>
      <c r="N9" s="6">
        <f>F9*Dados!F8</f>
        <v>3982.000182040102</v>
      </c>
      <c r="O9" s="6">
        <f>G9*Dados!G8</f>
        <v>2522.4997648081535</v>
      </c>
    </row>
    <row r="10" spans="1:15" ht="12.75">
      <c r="A10" s="11" t="s">
        <v>19</v>
      </c>
      <c r="B10" s="17">
        <v>200</v>
      </c>
      <c r="C10" s="27">
        <v>49.99999813985218</v>
      </c>
      <c r="D10" s="27">
        <v>0</v>
      </c>
      <c r="E10" s="27">
        <v>9.544479809089651E-07</v>
      </c>
      <c r="F10" s="27">
        <v>0</v>
      </c>
      <c r="G10" s="27">
        <v>0</v>
      </c>
      <c r="H10" s="29">
        <f t="shared" si="0"/>
        <v>49.999999094300165</v>
      </c>
      <c r="K10" s="6">
        <f>C10*Dados!C9</f>
        <v>1049.9999609368958</v>
      </c>
      <c r="L10" s="6">
        <f>D10*Dados!D9</f>
        <v>0</v>
      </c>
      <c r="M10" s="6">
        <f>E10*Dados!E9</f>
        <v>2.1952303560906198E-05</v>
      </c>
      <c r="N10" s="6">
        <f>F10*Dados!F9</f>
        <v>0</v>
      </c>
      <c r="O10" s="6">
        <f>G10*Dados!G9</f>
        <v>0</v>
      </c>
    </row>
    <row r="11" spans="1:15" ht="13.5" thickBot="1">
      <c r="A11" s="11" t="s">
        <v>20</v>
      </c>
      <c r="B11" s="17">
        <v>100</v>
      </c>
      <c r="C11" s="27">
        <v>9.54449174482257E-07</v>
      </c>
      <c r="D11" s="27">
        <v>2.0407852398276857E-05</v>
      </c>
      <c r="E11" s="27">
        <v>1.0681151058857953E-05</v>
      </c>
      <c r="F11" s="27">
        <v>0</v>
      </c>
      <c r="G11" s="27">
        <v>99.99996795654737</v>
      </c>
      <c r="H11" s="29">
        <f>SUM(C11:G11)</f>
        <v>100</v>
      </c>
      <c r="K11" s="20">
        <f>C11*Dados!C10</f>
        <v>1.7180085140680626E-05</v>
      </c>
      <c r="L11" s="20">
        <f>D11*Dados!D10</f>
        <v>0.00016326281918621486</v>
      </c>
      <c r="M11" s="20">
        <f>E11*Dados!E10</f>
        <v>0.0003417968338834545</v>
      </c>
      <c r="N11" s="20">
        <f>F11*Dados!F10</f>
        <v>0</v>
      </c>
      <c r="O11" s="20">
        <f>G11*Dados!G10</f>
        <v>1499.9995193482105</v>
      </c>
    </row>
    <row r="12" spans="2:11" ht="13.5" thickTop="1">
      <c r="B12" s="11" t="s">
        <v>27</v>
      </c>
      <c r="C12" s="29">
        <f>SUM(C4:C11)</f>
        <v>200.00000000000014</v>
      </c>
      <c r="D12" s="29">
        <f>SUM(D4:D11)</f>
        <v>2.0407852398276857E-05</v>
      </c>
      <c r="E12" s="29">
        <f>SUM(E4:E11)</f>
        <v>249.9999785921475</v>
      </c>
      <c r="F12" s="29">
        <f>SUM(F4:F11)</f>
        <v>599.9999896533154</v>
      </c>
      <c r="G12" s="29">
        <f>SUM(G4:G11)</f>
        <v>800.0000097266987</v>
      </c>
      <c r="H12" s="30"/>
      <c r="J12" t="s">
        <v>29</v>
      </c>
      <c r="K12">
        <f>SUM(K4:O11)</f>
        <v>26196.40040505258</v>
      </c>
    </row>
    <row r="13" spans="2:7" ht="12.75">
      <c r="B13" s="11" t="s">
        <v>30</v>
      </c>
      <c r="C13" s="11">
        <v>200</v>
      </c>
      <c r="D13" s="11">
        <v>200</v>
      </c>
      <c r="E13" s="11">
        <v>500</v>
      </c>
      <c r="F13" s="11">
        <v>800</v>
      </c>
      <c r="G13" s="11">
        <v>1000</v>
      </c>
    </row>
    <row r="15" spans="1:12" ht="12.75">
      <c r="A15" s="6"/>
      <c r="B15" s="13" t="s">
        <v>9</v>
      </c>
      <c r="C15" s="13" t="s">
        <v>10</v>
      </c>
      <c r="D15" s="13" t="s">
        <v>26</v>
      </c>
      <c r="K15" s="10">
        <f>B16*Dados!I4</f>
        <v>0</v>
      </c>
      <c r="L15" s="10">
        <f>C16*Dados!J4</f>
        <v>6000.000000000005</v>
      </c>
    </row>
    <row r="16" spans="1:12" ht="13.5" thickBot="1">
      <c r="A16" s="11" t="s">
        <v>4</v>
      </c>
      <c r="B16" s="35">
        <v>0</v>
      </c>
      <c r="C16" s="32">
        <f>C12-B16</f>
        <v>200.00000000000014</v>
      </c>
      <c r="D16" s="31">
        <f>B16+C16</f>
        <v>200.00000000000014</v>
      </c>
      <c r="K16" s="6">
        <f>B17*Dados!I5</f>
        <v>0.0006501238386464694</v>
      </c>
      <c r="L16" s="6">
        <f>C17*Dados!J5</f>
        <v>0.001054740335287509</v>
      </c>
    </row>
    <row r="17" spans="1:12" ht="13.5" thickBot="1">
      <c r="A17" s="11" t="s">
        <v>5</v>
      </c>
      <c r="B17" s="35">
        <v>7.2235982071829936E-06</v>
      </c>
      <c r="C17" s="32">
        <f>D12-B17</f>
        <v>1.3184254191093864E-05</v>
      </c>
      <c r="D17" s="31">
        <f>B17+C17</f>
        <v>2.0407852398276857E-05</v>
      </c>
      <c r="F17" s="24" t="s">
        <v>45</v>
      </c>
      <c r="G17" s="25">
        <f>L46+M37+K25+K19+K12</f>
        <v>64952.72252406183</v>
      </c>
      <c r="K17" s="6">
        <f>B18*Dados!I6</f>
        <v>4499.9997832920535</v>
      </c>
      <c r="L17" s="6">
        <f>C18*Dados!J6</f>
        <v>5999.999148944742</v>
      </c>
    </row>
    <row r="18" spans="1:12" ht="13.5" thickBot="1">
      <c r="A18" s="11" t="s">
        <v>6</v>
      </c>
      <c r="B18" s="35">
        <v>149.9999927764018</v>
      </c>
      <c r="C18" s="32">
        <f>E12-B18</f>
        <v>99.9999858157457</v>
      </c>
      <c r="D18" s="31">
        <f>B18+C18</f>
        <v>249.9999785921475</v>
      </c>
      <c r="K18" s="20">
        <f>B21*Dados!I7</f>
        <v>0</v>
      </c>
      <c r="L18" s="20">
        <f>C21*Dados!J7</f>
        <v>0</v>
      </c>
    </row>
    <row r="19" spans="1:11" ht="13.5" thickTop="1">
      <c r="A19" s="18" t="s">
        <v>29</v>
      </c>
      <c r="B19" s="31">
        <f>SUM(B16:B18)</f>
        <v>150</v>
      </c>
      <c r="C19" s="31">
        <f>SUM(C16:C18)</f>
        <v>299.999999</v>
      </c>
      <c r="D19" s="31"/>
      <c r="J19" t="s">
        <v>29</v>
      </c>
      <c r="K19">
        <f>SUM(K15:L18)</f>
        <v>16500.000637100973</v>
      </c>
    </row>
    <row r="20" spans="1:4" ht="12.75">
      <c r="A20" s="18" t="s">
        <v>47</v>
      </c>
      <c r="B20" s="11">
        <v>150</v>
      </c>
      <c r="C20" s="11">
        <v>300</v>
      </c>
      <c r="D20" s="11"/>
    </row>
    <row r="22" spans="1:4" ht="12.75">
      <c r="A22" s="6"/>
      <c r="B22" s="13" t="s">
        <v>11</v>
      </c>
      <c r="C22" s="13" t="s">
        <v>12</v>
      </c>
      <c r="D22" s="11" t="s">
        <v>26</v>
      </c>
    </row>
    <row r="23" spans="1:12" ht="12.75">
      <c r="A23" s="11" t="s">
        <v>7</v>
      </c>
      <c r="B23" s="35">
        <v>599.9999902733011</v>
      </c>
      <c r="C23" s="32">
        <f>F12-B23</f>
        <v>-6.199857125466224E-07</v>
      </c>
      <c r="D23" s="31">
        <f>B23+C23</f>
        <v>599.9999896533154</v>
      </c>
      <c r="K23" s="10">
        <f>B23*Dados!L4</f>
        <v>5999.999902733011</v>
      </c>
      <c r="L23" s="10">
        <f>C23*Dados!M4</f>
        <v>-1.2399714250932448E-05</v>
      </c>
    </row>
    <row r="24" spans="1:256" s="8" customFormat="1" ht="13.5" thickBot="1">
      <c r="A24" s="11" t="s">
        <v>8</v>
      </c>
      <c r="B24" s="35">
        <v>9.726698815293285E-06</v>
      </c>
      <c r="C24" s="32">
        <f>G12-B24</f>
        <v>799.9999999999999</v>
      </c>
      <c r="D24" s="31">
        <f>B24+C24</f>
        <v>800.0000097266987</v>
      </c>
      <c r="E24"/>
      <c r="F24"/>
      <c r="G24"/>
      <c r="H24"/>
      <c r="I24" s="19"/>
      <c r="J24"/>
      <c r="K24" s="20">
        <f>B24*Dados!L5</f>
        <v>0.0001945339763058657</v>
      </c>
      <c r="L24" s="20">
        <f>C24*Dados!M5</f>
        <v>7999.999999999999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3.5" thickTop="1">
      <c r="A25" s="11" t="s">
        <v>46</v>
      </c>
      <c r="B25" s="11">
        <f>SUM(B23:B24)</f>
        <v>600</v>
      </c>
      <c r="C25" s="11">
        <f>SUM(C23:C24)</f>
        <v>799.9999993800142</v>
      </c>
      <c r="D25" s="11"/>
      <c r="E25"/>
      <c r="F25"/>
      <c r="G25"/>
      <c r="H25"/>
      <c r="I25" s="19"/>
      <c r="J25" t="s">
        <v>29</v>
      </c>
      <c r="K25">
        <f>SUM(K23:L24)</f>
        <v>14000.000084867272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2.75">
      <c r="A26" s="11" t="s">
        <v>47</v>
      </c>
      <c r="B26" s="11">
        <v>600</v>
      </c>
      <c r="C26" s="11">
        <v>800</v>
      </c>
      <c r="D26" s="11"/>
      <c r="E26"/>
      <c r="F26"/>
      <c r="G26"/>
      <c r="H26"/>
      <c r="I26" s="1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5:256" s="6" customFormat="1" ht="12.75">
      <c r="E27"/>
      <c r="F27"/>
      <c r="G27"/>
      <c r="H27"/>
      <c r="I27" s="1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thickBot="1">
      <c r="A28" s="8"/>
      <c r="B28" s="8"/>
      <c r="C28" s="8"/>
      <c r="D28" s="8"/>
      <c r="E28" s="8"/>
      <c r="F28" s="8"/>
      <c r="G28" s="8"/>
      <c r="H28" s="8"/>
      <c r="I28" s="2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ht="12.75">
      <c r="K30" t="s">
        <v>31</v>
      </c>
    </row>
    <row r="31" ht="12.75">
      <c r="L31" t="s">
        <v>44</v>
      </c>
    </row>
    <row r="32" spans="10:13" ht="12.75">
      <c r="J32" s="11" t="s">
        <v>4</v>
      </c>
      <c r="K32" s="17">
        <v>1500</v>
      </c>
      <c r="L32" s="11">
        <f>IF(C12=0,0,1)</f>
        <v>1</v>
      </c>
      <c r="M32" s="11">
        <f>K32*L32</f>
        <v>1500</v>
      </c>
    </row>
    <row r="33" spans="10:13" ht="12.75">
      <c r="J33" s="11" t="s">
        <v>5</v>
      </c>
      <c r="K33" s="17">
        <v>1000</v>
      </c>
      <c r="L33" s="11">
        <f>IF(D12=0,0,1)</f>
        <v>1</v>
      </c>
      <c r="M33" s="11">
        <f>K33*L33</f>
        <v>1000</v>
      </c>
    </row>
    <row r="34" spans="10:13" ht="12.75">
      <c r="J34" s="11" t="s">
        <v>6</v>
      </c>
      <c r="K34" s="17">
        <v>1200</v>
      </c>
      <c r="L34" s="11">
        <f>IF(E12=0,0,1)</f>
        <v>1</v>
      </c>
      <c r="M34" s="11">
        <f>K34*L34</f>
        <v>1200</v>
      </c>
    </row>
    <row r="35" spans="10:13" ht="12.75">
      <c r="J35" s="11" t="s">
        <v>7</v>
      </c>
      <c r="K35" s="17">
        <v>2500</v>
      </c>
      <c r="L35" s="11">
        <f>IF(F12=0,0,1)</f>
        <v>1</v>
      </c>
      <c r="M35" s="11">
        <f>K35*L35</f>
        <v>2500</v>
      </c>
    </row>
    <row r="36" spans="10:13" ht="12.75">
      <c r="J36" s="11" t="s">
        <v>8</v>
      </c>
      <c r="K36" s="17">
        <v>2000</v>
      </c>
      <c r="L36" s="11">
        <f>IF(G12=0,0,1)</f>
        <v>1</v>
      </c>
      <c r="M36" s="11">
        <f>K36*L36</f>
        <v>2000</v>
      </c>
    </row>
    <row r="37" spans="12:13" ht="12.75">
      <c r="L37" s="11" t="s">
        <v>29</v>
      </c>
      <c r="M37" s="11">
        <f>SUM(M32:M36)</f>
        <v>8200</v>
      </c>
    </row>
    <row r="39" s="8" customFormat="1" ht="13.5" thickBot="1">
      <c r="I39" s="21"/>
    </row>
    <row r="41" ht="12.75">
      <c r="K41" t="s">
        <v>32</v>
      </c>
    </row>
    <row r="43" spans="11:12" ht="12.75">
      <c r="K43" s="11" t="s">
        <v>4</v>
      </c>
      <c r="L43" s="11">
        <f>0.0012*C12^2-0.098*C12+3.0893</f>
        <v>31.48930000000005</v>
      </c>
    </row>
    <row r="44" spans="11:12" ht="12.75">
      <c r="K44" s="11" t="s">
        <v>5</v>
      </c>
      <c r="L44" s="11">
        <f>0.0011*D12^2-0.0381*D12+2.8214</f>
        <v>2.821399222461282</v>
      </c>
    </row>
    <row r="45" spans="11:12" ht="12.75">
      <c r="K45" s="11" t="s">
        <v>6</v>
      </c>
      <c r="L45" s="11">
        <f>0.1019*E12-3.4643</f>
        <v>22.01069781853983</v>
      </c>
    </row>
    <row r="46" spans="11:12" ht="12.75">
      <c r="K46" s="18" t="s">
        <v>29</v>
      </c>
      <c r="L46" s="11">
        <f>SUM(L43:L45)</f>
        <v>56.32139704100116</v>
      </c>
    </row>
    <row r="48" s="8" customFormat="1" ht="13.5" thickBot="1">
      <c r="I48" s="21"/>
    </row>
    <row r="56" ht="12.75">
      <c r="A56" t="s">
        <v>48</v>
      </c>
    </row>
    <row r="58" spans="1:7" ht="12.75">
      <c r="A58" s="5"/>
      <c r="B58" s="6" t="s">
        <v>3</v>
      </c>
      <c r="C58" s="11" t="s">
        <v>4</v>
      </c>
      <c r="D58" s="11" t="s">
        <v>5</v>
      </c>
      <c r="E58" s="11" t="s">
        <v>6</v>
      </c>
      <c r="F58" s="11" t="s">
        <v>7</v>
      </c>
      <c r="G58" s="11" t="s">
        <v>8</v>
      </c>
    </row>
    <row r="59" spans="1:7" ht="12.75">
      <c r="A59" s="11" t="s">
        <v>13</v>
      </c>
      <c r="B59" s="17">
        <v>100</v>
      </c>
      <c r="C59" s="11">
        <f aca="true" t="shared" si="1" ref="C59:G64">IF(C4&lt;0,1,0)</f>
        <v>0</v>
      </c>
      <c r="D59" s="11">
        <f t="shared" si="1"/>
        <v>0</v>
      </c>
      <c r="E59" s="11">
        <f t="shared" si="1"/>
        <v>0</v>
      </c>
      <c r="F59" s="11">
        <f t="shared" si="1"/>
        <v>0</v>
      </c>
      <c r="G59" s="11">
        <f t="shared" si="1"/>
        <v>0</v>
      </c>
    </row>
    <row r="60" spans="1:7" ht="12.75">
      <c r="A60" s="11" t="s">
        <v>14</v>
      </c>
      <c r="B60" s="17">
        <v>200</v>
      </c>
      <c r="C60" s="11">
        <f t="shared" si="1"/>
        <v>0</v>
      </c>
      <c r="D60" s="11">
        <f t="shared" si="1"/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</row>
    <row r="61" spans="1:7" ht="12.75">
      <c r="A61" s="11" t="s">
        <v>15</v>
      </c>
      <c r="B61" s="17">
        <v>400</v>
      </c>
      <c r="C61" s="11">
        <f t="shared" si="1"/>
        <v>0</v>
      </c>
      <c r="D61" s="11">
        <f t="shared" si="1"/>
        <v>0</v>
      </c>
      <c r="E61" s="11">
        <f t="shared" si="1"/>
        <v>0</v>
      </c>
      <c r="F61" s="11">
        <f t="shared" si="1"/>
        <v>0</v>
      </c>
      <c r="G61" s="11">
        <f t="shared" si="1"/>
        <v>0</v>
      </c>
    </row>
    <row r="62" spans="1:7" ht="12.75">
      <c r="A62" s="11" t="s">
        <v>16</v>
      </c>
      <c r="B62" s="17">
        <v>500</v>
      </c>
      <c r="C62" s="11">
        <f t="shared" si="1"/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>
        <f t="shared" si="1"/>
        <v>0</v>
      </c>
    </row>
    <row r="63" spans="1:7" ht="12.75">
      <c r="A63" s="11" t="s">
        <v>17</v>
      </c>
      <c r="B63" s="17">
        <v>200</v>
      </c>
      <c r="C63" s="11">
        <f t="shared" si="1"/>
        <v>0</v>
      </c>
      <c r="D63" s="11">
        <f t="shared" si="1"/>
        <v>0</v>
      </c>
      <c r="E63" s="11">
        <f t="shared" si="1"/>
        <v>0</v>
      </c>
      <c r="F63" s="11">
        <f t="shared" si="1"/>
        <v>0</v>
      </c>
      <c r="G63" s="11">
        <f t="shared" si="1"/>
        <v>0</v>
      </c>
    </row>
    <row r="64" spans="1:7" ht="12.75">
      <c r="A64" s="11" t="s">
        <v>18</v>
      </c>
      <c r="B64" s="17">
        <v>300</v>
      </c>
      <c r="C64" s="11">
        <f t="shared" si="1"/>
        <v>0</v>
      </c>
      <c r="D64" s="11">
        <f t="shared" si="1"/>
        <v>0</v>
      </c>
      <c r="E64" s="11">
        <f t="shared" si="1"/>
        <v>0</v>
      </c>
      <c r="F64" s="11">
        <f t="shared" si="1"/>
        <v>0</v>
      </c>
      <c r="G64" s="11">
        <f t="shared" si="1"/>
        <v>0</v>
      </c>
    </row>
    <row r="65" spans="1:7" ht="12.75">
      <c r="A65" s="11" t="s">
        <v>19</v>
      </c>
      <c r="B65" s="17">
        <v>200</v>
      </c>
      <c r="C65" s="11">
        <f aca="true" t="shared" si="2" ref="C65:G66">IF(C10&lt;0,1,0)</f>
        <v>0</v>
      </c>
      <c r="D65" s="11">
        <f t="shared" si="2"/>
        <v>0</v>
      </c>
      <c r="E65" s="11">
        <f t="shared" si="2"/>
        <v>0</v>
      </c>
      <c r="F65" s="11">
        <f t="shared" si="2"/>
        <v>0</v>
      </c>
      <c r="G65" s="11">
        <f t="shared" si="2"/>
        <v>0</v>
      </c>
    </row>
    <row r="66" spans="1:7" ht="12.75">
      <c r="A66" s="11" t="s">
        <v>20</v>
      </c>
      <c r="B66" s="17">
        <v>100</v>
      </c>
      <c r="C66" s="11">
        <f t="shared" si="2"/>
        <v>0</v>
      </c>
      <c r="D66" s="11">
        <f t="shared" si="2"/>
        <v>0</v>
      </c>
      <c r="E66" s="11">
        <f t="shared" si="2"/>
        <v>0</v>
      </c>
      <c r="F66" s="11">
        <f t="shared" si="2"/>
        <v>0</v>
      </c>
      <c r="G66" s="11">
        <f t="shared" si="2"/>
        <v>0</v>
      </c>
    </row>
    <row r="67" ht="13.5" thickBot="1"/>
    <row r="68" spans="3:5" ht="13.5" thickBot="1">
      <c r="C68" s="22" t="s">
        <v>46</v>
      </c>
      <c r="D68" s="23">
        <f>SUM(C59:G66)</f>
        <v>0</v>
      </c>
      <c r="E68">
        <v>0</v>
      </c>
    </row>
    <row r="69" ht="12.75">
      <c r="C69" t="s">
        <v>49</v>
      </c>
    </row>
    <row r="71" spans="1:3" ht="12.75">
      <c r="A71" s="6"/>
      <c r="B71" s="13" t="s">
        <v>9</v>
      </c>
      <c r="C71" s="13" t="s">
        <v>10</v>
      </c>
    </row>
    <row r="72" spans="1:3" ht="12.75">
      <c r="A72" s="11" t="s">
        <v>4</v>
      </c>
      <c r="B72" s="11">
        <f>IF('Solver 2'!B16&lt;0,1,0)</f>
        <v>0</v>
      </c>
      <c r="C72" s="11">
        <f>IF('Solver 2'!C16&lt;0,1,0)</f>
        <v>0</v>
      </c>
    </row>
    <row r="73" spans="1:3" ht="12.75">
      <c r="A73" s="11" t="s">
        <v>5</v>
      </c>
      <c r="B73" s="11">
        <f>IF('Solver 2'!B17&lt;0,1,0)</f>
        <v>0</v>
      </c>
      <c r="C73" s="11">
        <f>IF('Solver 2'!C17&lt;0,1,0)</f>
        <v>0</v>
      </c>
    </row>
    <row r="74" spans="1:3" ht="12.75">
      <c r="A74" s="11" t="s">
        <v>6</v>
      </c>
      <c r="B74" s="11">
        <f>IF('Solver 2'!B18&lt;0,1,0)</f>
        <v>0</v>
      </c>
      <c r="C74" s="11">
        <f>IF('Solver 2'!C18&lt;0,1,0)</f>
        <v>0</v>
      </c>
    </row>
    <row r="75" spans="1:3" ht="13.5" thickBot="1">
      <c r="A75" s="16"/>
      <c r="B75" s="6"/>
      <c r="C75" s="6"/>
    </row>
    <row r="76" spans="1:5" ht="13.5" thickBot="1">
      <c r="A76" s="16"/>
      <c r="B76" s="6"/>
      <c r="C76" s="22" t="s">
        <v>46</v>
      </c>
      <c r="D76" s="23">
        <f>SUM(B72:C74)</f>
        <v>0</v>
      </c>
      <c r="E76">
        <v>0</v>
      </c>
    </row>
    <row r="78" spans="1:3" ht="12.75">
      <c r="A78" s="6"/>
      <c r="B78" s="13" t="s">
        <v>11</v>
      </c>
      <c r="C78" s="13" t="s">
        <v>12</v>
      </c>
    </row>
    <row r="79" spans="1:3" ht="12.75">
      <c r="A79" s="11" t="s">
        <v>7</v>
      </c>
      <c r="B79" s="11">
        <f>IF('Solver 2'!B23&lt;0,1,0)</f>
        <v>0</v>
      </c>
      <c r="C79" s="11">
        <f>IF('Solver 2'!C23&lt;0,1,0)</f>
        <v>1</v>
      </c>
    </row>
    <row r="80" spans="1:3" ht="12.75">
      <c r="A80" s="11" t="s">
        <v>8</v>
      </c>
      <c r="B80" s="11">
        <f>IF('Solver 2'!B24&lt;0,1,0)</f>
        <v>0</v>
      </c>
      <c r="C80" s="11">
        <f>IF('Solver 2'!C24&lt;0,1,0)</f>
        <v>0</v>
      </c>
    </row>
    <row r="81" spans="1:3" ht="13.5" thickBot="1">
      <c r="A81" s="6"/>
      <c r="B81" s="6"/>
      <c r="C81" s="6"/>
    </row>
    <row r="82" spans="1:5" ht="13.5" thickBot="1">
      <c r="A82" s="6"/>
      <c r="B82" s="6"/>
      <c r="C82" s="22" t="s">
        <v>46</v>
      </c>
      <c r="D82" s="23">
        <f>SUM(B79:C80)</f>
        <v>1</v>
      </c>
      <c r="E82">
        <v>0</v>
      </c>
    </row>
  </sheetData>
  <sheetProtection/>
  <conditionalFormatting sqref="C12:G12">
    <cfRule type="cellIs" priority="1" dxfId="0" operator="greaterThan" stopIfTrue="1">
      <formula>C13</formula>
    </cfRule>
  </conditionalFormatting>
  <conditionalFormatting sqref="H4:H10">
    <cfRule type="cellIs" priority="2" dxfId="0" operator="greaterThan" stopIfTrue="1">
      <formula>'Solver 2'!#REF!</formula>
    </cfRule>
  </conditionalFormatting>
  <conditionalFormatting sqref="D16 D23:D24 D26:D27">
    <cfRule type="cellIs" priority="3" dxfId="1" operator="notEqual" stopIfTrue="1">
      <formula>$C$12</formula>
    </cfRule>
  </conditionalFormatting>
  <conditionalFormatting sqref="D17">
    <cfRule type="cellIs" priority="4" dxfId="1" operator="notEqual" stopIfTrue="1">
      <formula>$D$12</formula>
    </cfRule>
  </conditionalFormatting>
  <conditionalFormatting sqref="D18 D20">
    <cfRule type="cellIs" priority="5" dxfId="1" operator="notEqual" stopIfTrue="1">
      <formula>$E$12</formula>
    </cfRule>
  </conditionalFormatting>
  <conditionalFormatting sqref="H11">
    <cfRule type="cellIs" priority="6" dxfId="0" operator="greaterThan" stopIfTrue="1">
      <formula>$B$11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dcterms:created xsi:type="dcterms:W3CDTF">1996-10-21T11:03:58Z</dcterms:created>
  <dcterms:modified xsi:type="dcterms:W3CDTF">2020-04-20T14:34:29Z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474281314</vt:i4>
  </property>
  <property fmtid="{D5CDD505-2E9C-101B-9397-08002B2CF9AE}" pid="3" name="_EmailSubject">
    <vt:lpwstr>Pro2802 Localização Pierre Rémi "What's Best"</vt:lpwstr>
  </property>
  <property fmtid="{D5CDD505-2E9C-101B-9397-08002B2CF9AE}" pid="4" name="_AuthorEmail">
    <vt:lpwstr>remip@eleves.enpc.fr</vt:lpwstr>
  </property>
  <property fmtid="{D5CDD505-2E9C-101B-9397-08002B2CF9AE}" pid="5" name="_AuthorEmailDisplayName">
    <vt:lpwstr>Pierre-Frédéric Rémi</vt:lpwstr>
  </property>
  <property fmtid="{D5CDD505-2E9C-101B-9397-08002B2CF9AE}" pid="6" name="_ReviewingToolsShownOnce">
    <vt:lpwstr/>
  </property>
</Properties>
</file>