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0\Contabilidade Avançada II\Pgto baseado em ações\"/>
    </mc:Choice>
  </mc:AlternateContent>
  <bookViews>
    <workbookView xWindow="0" yWindow="0" windowWidth="20250" windowHeight="681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H48" i="1"/>
  <c r="G48" i="1"/>
  <c r="K44" i="1"/>
  <c r="H30" i="1"/>
  <c r="G30" i="1"/>
  <c r="H12" i="1"/>
  <c r="G12" i="1"/>
  <c r="K13" i="1" l="1"/>
  <c r="L13" i="1" s="1"/>
  <c r="M13" i="1" s="1"/>
  <c r="N13" i="1" s="1"/>
  <c r="O13" i="1" s="1"/>
  <c r="E14" i="1"/>
  <c r="H14" i="1" s="1"/>
  <c r="E13" i="1"/>
  <c r="H13" i="1" s="1"/>
  <c r="G13" i="1" s="1"/>
  <c r="G14" i="1" s="1"/>
  <c r="E15" i="1" l="1"/>
  <c r="E49" i="1"/>
  <c r="D39" i="1"/>
  <c r="D38" i="1"/>
  <c r="E40" i="1"/>
  <c r="D31" i="1"/>
  <c r="E31" i="1"/>
  <c r="E32" i="1" s="1"/>
  <c r="D23" i="1"/>
  <c r="E22" i="1"/>
  <c r="E23" i="1" s="1"/>
  <c r="E24" i="1" s="1"/>
  <c r="D22" i="1"/>
  <c r="H22" i="1" s="1"/>
  <c r="D21" i="1"/>
  <c r="D7" i="1"/>
  <c r="D6" i="1"/>
  <c r="H6" i="1" s="1"/>
  <c r="L4" i="1" s="1"/>
  <c r="E5" i="1"/>
  <c r="E6" i="1" s="1"/>
  <c r="D5" i="1"/>
  <c r="H5" i="1" s="1"/>
  <c r="G5" i="1" s="1"/>
  <c r="D4" i="1"/>
  <c r="G4" i="1" s="1"/>
  <c r="H4" i="1" s="1"/>
  <c r="G22" i="1" l="1"/>
  <c r="K22" i="1"/>
  <c r="G38" i="1"/>
  <c r="H38" i="1"/>
  <c r="E50" i="1"/>
  <c r="H49" i="1"/>
  <c r="D32" i="1"/>
  <c r="H32" i="1" s="1"/>
  <c r="L31" i="1" s="1"/>
  <c r="H31" i="1"/>
  <c r="H21" i="1"/>
  <c r="G21" i="1"/>
  <c r="D40" i="1"/>
  <c r="H40" i="1" s="1"/>
  <c r="H39" i="1"/>
  <c r="H23" i="1"/>
  <c r="L22" i="1" s="1"/>
  <c r="H24" i="1"/>
  <c r="M22" i="1" s="1"/>
  <c r="G6" i="1"/>
  <c r="E16" i="1"/>
  <c r="H15" i="1"/>
  <c r="G15" i="1" s="1"/>
  <c r="E33" i="1"/>
  <c r="H33" i="1" s="1"/>
  <c r="M31" i="1" s="1"/>
  <c r="E25" i="1"/>
  <c r="E26" i="1" s="1"/>
  <c r="H26" i="1" s="1"/>
  <c r="O22" i="1" s="1"/>
  <c r="E7" i="1"/>
  <c r="H7" i="1" s="1"/>
  <c r="G40" i="1" l="1"/>
  <c r="L40" i="1"/>
  <c r="H25" i="1"/>
  <c r="N22" i="1" s="1"/>
  <c r="E51" i="1"/>
  <c r="H50" i="1"/>
  <c r="L50" i="1" s="1"/>
  <c r="K40" i="1"/>
  <c r="G39" i="1"/>
  <c r="G16" i="1"/>
  <c r="E17" i="1"/>
  <c r="H17" i="1" s="1"/>
  <c r="H16" i="1"/>
  <c r="G49" i="1"/>
  <c r="K50" i="1"/>
  <c r="G7" i="1"/>
  <c r="K31" i="1"/>
  <c r="G31" i="1"/>
  <c r="G32" i="1" s="1"/>
  <c r="G33" i="1" s="1"/>
  <c r="G23" i="1"/>
  <c r="G24" i="1" s="1"/>
  <c r="G25" i="1" s="1"/>
  <c r="G26" i="1" s="1"/>
  <c r="M4" i="1"/>
  <c r="G17" i="1" l="1"/>
  <c r="G50" i="1"/>
  <c r="E52" i="1"/>
  <c r="H52" i="1" s="1"/>
  <c r="H51" i="1"/>
  <c r="M50" i="1" s="1"/>
  <c r="K4" i="1"/>
  <c r="G52" i="1" l="1"/>
  <c r="N50" i="1"/>
  <c r="G51" i="1"/>
</calcChain>
</file>

<file path=xl/sharedStrings.xml><?xml version="1.0" encoding="utf-8"?>
<sst xmlns="http://schemas.openxmlformats.org/spreadsheetml/2006/main" count="106" uniqueCount="44">
  <si>
    <t>Qtde Funcionários</t>
  </si>
  <si>
    <t>Vr Justo na Outorga</t>
  </si>
  <si>
    <t>Qtde Opções</t>
  </si>
  <si>
    <t>Data</t>
  </si>
  <si>
    <t>01.01.13</t>
  </si>
  <si>
    <t>31.12.13</t>
  </si>
  <si>
    <t>31.12.14</t>
  </si>
  <si>
    <t>31.12.15</t>
  </si>
  <si>
    <t>DespMês</t>
  </si>
  <si>
    <t>Acumulada</t>
  </si>
  <si>
    <t>1)</t>
  </si>
  <si>
    <t>Desp.Pessoal - Remuneração baseada em ações</t>
  </si>
  <si>
    <t>a Opções Ações/Res.Capital/PL</t>
  </si>
  <si>
    <t>01.01.08</t>
  </si>
  <si>
    <t>31.12.08</t>
  </si>
  <si>
    <t>31.12.09</t>
  </si>
  <si>
    <t>31.12.10</t>
  </si>
  <si>
    <t>31.12.11</t>
  </si>
  <si>
    <t>3)</t>
  </si>
  <si>
    <t>4)</t>
  </si>
  <si>
    <t>01.01.X1</t>
  </si>
  <si>
    <t>31.12.X1</t>
  </si>
  <si>
    <t>31.12.X2</t>
  </si>
  <si>
    <t>31.12.X3</t>
  </si>
  <si>
    <t>20x1</t>
  </si>
  <si>
    <t>20x2</t>
  </si>
  <si>
    <t>20x3</t>
  </si>
  <si>
    <t>5)</t>
  </si>
  <si>
    <t>01.01.07</t>
  </si>
  <si>
    <t>31.12.07</t>
  </si>
  <si>
    <t>Caixa</t>
  </si>
  <si>
    <t>a Capital</t>
  </si>
  <si>
    <t>6)</t>
  </si>
  <si>
    <t>31.12.X4</t>
  </si>
  <si>
    <t>20x4</t>
  </si>
  <si>
    <t>31.12.12</t>
  </si>
  <si>
    <t>3/3</t>
  </si>
  <si>
    <t>2/2</t>
  </si>
  <si>
    <t>estimativa total e mês</t>
  </si>
  <si>
    <t>"90% x 22 x 1.000 x 15= "</t>
  </si>
  <si>
    <t>4/4</t>
  </si>
  <si>
    <t>2/4</t>
  </si>
  <si>
    <t>410 X 200 X 10 =</t>
  </si>
  <si>
    <t xml:space="preserve">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</si>
</sst>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\ ?/1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2" fontId="0" fillId="0" borderId="0" xfId="0" applyNumberFormat="1"/>
    <xf numFmtId="0" fontId="0" fillId="0" borderId="1" xfId="0" applyBorder="1"/>
    <xf numFmtId="12" fontId="0" fillId="0" borderId="1" xfId="0" applyNumberFormat="1" applyBorder="1"/>
    <xf numFmtId="1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quotePrefix="1"/>
    <xf numFmtId="164" fontId="2" fillId="0" borderId="0" xfId="1" applyNumberFormat="1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2" fontId="0" fillId="2" borderId="1" xfId="0" applyNumberFormat="1" applyFill="1" applyBorder="1" applyAlignment="1">
      <alignment horizontal="center"/>
    </xf>
    <xf numFmtId="12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164" fontId="0" fillId="0" borderId="0" xfId="0" applyNumberFormat="1"/>
    <xf numFmtId="3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/>
    <xf numFmtId="165" fontId="0" fillId="0" borderId="1" xfId="0" quotePrefix="1" applyNumberFormat="1" applyFill="1" applyBorder="1" applyAlignment="1">
      <alignment horizontal="center"/>
    </xf>
    <xf numFmtId="12" fontId="0" fillId="0" borderId="1" xfId="0" quotePrefix="1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0" fillId="0" borderId="1" xfId="1" applyNumberFormat="1" applyFont="1" applyFill="1" applyBorder="1" applyAlignment="1"/>
    <xf numFmtId="0" fontId="4" fillId="3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tabSelected="1" topLeftCell="A46" zoomScale="142" zoomScaleNormal="142" workbookViewId="0">
      <selection activeCell="A30" sqref="A30"/>
    </sheetView>
  </sheetViews>
  <sheetFormatPr defaultRowHeight="15" x14ac:dyDescent="0.25"/>
  <cols>
    <col min="2" max="2" width="8.140625" bestFit="1" customWidth="1"/>
    <col min="3" max="3" width="12.42578125" bestFit="1" customWidth="1"/>
    <col min="4" max="4" width="14.5703125" customWidth="1"/>
    <col min="5" max="5" width="18.42578125" bestFit="1" customWidth="1"/>
    <col min="7" max="7" width="12.140625" customWidth="1"/>
    <col min="8" max="8" width="12.28515625" customWidth="1"/>
    <col min="9" max="9" width="10.7109375" customWidth="1"/>
    <col min="10" max="10" width="43" customWidth="1"/>
    <col min="11" max="11" width="10.5703125" customWidth="1"/>
  </cols>
  <sheetData>
    <row r="2" spans="2:15" x14ac:dyDescent="0.25">
      <c r="B2" t="s">
        <v>10</v>
      </c>
      <c r="K2">
        <v>2013</v>
      </c>
      <c r="L2">
        <v>2014</v>
      </c>
      <c r="M2">
        <v>2015</v>
      </c>
    </row>
    <row r="3" spans="2:15" x14ac:dyDescent="0.25">
      <c r="B3" s="2" t="s">
        <v>3</v>
      </c>
      <c r="C3" s="2" t="s">
        <v>2</v>
      </c>
      <c r="D3" s="2" t="s">
        <v>0</v>
      </c>
      <c r="E3" s="2" t="s">
        <v>1</v>
      </c>
      <c r="F3" s="2"/>
      <c r="G3" s="2" t="s">
        <v>9</v>
      </c>
      <c r="H3" s="2" t="s">
        <v>8</v>
      </c>
      <c r="J3" t="s">
        <v>11</v>
      </c>
    </row>
    <row r="4" spans="2:15" ht="23.25" x14ac:dyDescent="0.25">
      <c r="B4" s="14" t="s">
        <v>4</v>
      </c>
      <c r="C4" s="14">
        <v>12</v>
      </c>
      <c r="D4" s="14">
        <f>50-10</f>
        <v>40</v>
      </c>
      <c r="E4" s="14">
        <v>3</v>
      </c>
      <c r="F4" s="15">
        <v>0.33333333333333331</v>
      </c>
      <c r="G4" s="16">
        <f>+C4*D4*E4</f>
        <v>1440</v>
      </c>
      <c r="H4" s="16">
        <f>+G4*F4</f>
        <v>480</v>
      </c>
      <c r="I4" s="24" t="s">
        <v>38</v>
      </c>
      <c r="J4" t="s">
        <v>12</v>
      </c>
      <c r="K4" s="1">
        <f>+H5</f>
        <v>420</v>
      </c>
      <c r="L4" s="1">
        <f>+H6</f>
        <v>492</v>
      </c>
      <c r="M4" s="1">
        <f>+H7</f>
        <v>555</v>
      </c>
    </row>
    <row r="5" spans="2:15" x14ac:dyDescent="0.25">
      <c r="B5" s="2" t="s">
        <v>5</v>
      </c>
      <c r="C5" s="2">
        <v>10</v>
      </c>
      <c r="D5" s="2">
        <f>50-3-5</f>
        <v>42</v>
      </c>
      <c r="E5" s="2">
        <f>+E4</f>
        <v>3</v>
      </c>
      <c r="F5" s="4">
        <v>0.33333333333333331</v>
      </c>
      <c r="G5" s="3">
        <f>+H5</f>
        <v>420</v>
      </c>
      <c r="H5" s="3">
        <f>+C5*D5*E5*(1/3)</f>
        <v>420</v>
      </c>
      <c r="I5" s="17"/>
      <c r="M5" s="12"/>
    </row>
    <row r="6" spans="2:15" x14ac:dyDescent="0.25">
      <c r="B6" s="2" t="s">
        <v>6</v>
      </c>
      <c r="C6" s="2">
        <v>12</v>
      </c>
      <c r="D6" s="2">
        <f>50-3-5-1</f>
        <v>41</v>
      </c>
      <c r="E6" s="2">
        <f>+E5</f>
        <v>3</v>
      </c>
      <c r="F6" s="4">
        <v>0.66666666666666663</v>
      </c>
      <c r="G6" s="3">
        <f>+G5+H6</f>
        <v>912</v>
      </c>
      <c r="H6" s="3">
        <f>+C6*D6*E6*(1/3)</f>
        <v>492</v>
      </c>
      <c r="I6" s="17"/>
    </row>
    <row r="7" spans="2:15" x14ac:dyDescent="0.25">
      <c r="B7" s="2" t="s">
        <v>7</v>
      </c>
      <c r="C7" s="2">
        <v>15</v>
      </c>
      <c r="D7" s="2">
        <f>50-3-5-5</f>
        <v>37</v>
      </c>
      <c r="E7" s="2">
        <f>+E6</f>
        <v>3</v>
      </c>
      <c r="F7" s="21" t="s">
        <v>36</v>
      </c>
      <c r="G7" s="3">
        <f>+G6+H7</f>
        <v>1467</v>
      </c>
      <c r="H7" s="3">
        <f>+C7*D7*E7*(1/3)</f>
        <v>555</v>
      </c>
      <c r="I7" s="17"/>
    </row>
    <row r="8" spans="2:15" x14ac:dyDescent="0.25">
      <c r="H8" s="1"/>
    </row>
    <row r="10" spans="2:15" x14ac:dyDescent="0.25">
      <c r="B10" s="26" t="s">
        <v>43</v>
      </c>
      <c r="C10" s="26"/>
      <c r="D10" s="26"/>
      <c r="E10" s="26"/>
    </row>
    <row r="11" spans="2:15" x14ac:dyDescent="0.25">
      <c r="B11" s="2" t="s">
        <v>3</v>
      </c>
      <c r="C11" s="2" t="s">
        <v>2</v>
      </c>
      <c r="D11" s="2" t="s">
        <v>0</v>
      </c>
      <c r="E11" s="2" t="s">
        <v>1</v>
      </c>
      <c r="F11" s="2"/>
      <c r="G11" s="2" t="s">
        <v>9</v>
      </c>
      <c r="H11" s="2" t="s">
        <v>8</v>
      </c>
      <c r="K11">
        <v>2008</v>
      </c>
      <c r="L11">
        <v>2009</v>
      </c>
      <c r="M11">
        <v>2010</v>
      </c>
      <c r="N11">
        <v>2011</v>
      </c>
      <c r="O11">
        <v>2012</v>
      </c>
    </row>
    <row r="12" spans="2:15" ht="23.25" x14ac:dyDescent="0.25">
      <c r="B12" s="14" t="s">
        <v>13</v>
      </c>
      <c r="C12" s="19">
        <v>5000</v>
      </c>
      <c r="D12" s="13">
        <v>16</v>
      </c>
      <c r="E12" s="13">
        <v>50</v>
      </c>
      <c r="F12" s="15">
        <v>0.2</v>
      </c>
      <c r="G12" s="20">
        <f>+C12*D12*E12</f>
        <v>4000000</v>
      </c>
      <c r="H12" s="20">
        <f>+C12*D12*E12*(1/5)</f>
        <v>800000</v>
      </c>
      <c r="I12" s="24" t="s">
        <v>38</v>
      </c>
      <c r="J12" t="s">
        <v>11</v>
      </c>
    </row>
    <row r="13" spans="2:15" x14ac:dyDescent="0.25">
      <c r="B13" s="2" t="s">
        <v>14</v>
      </c>
      <c r="C13" s="5">
        <v>5000</v>
      </c>
      <c r="D13" s="6">
        <v>16</v>
      </c>
      <c r="E13" s="6">
        <f>+E12</f>
        <v>50</v>
      </c>
      <c r="F13" s="4">
        <v>0.2</v>
      </c>
      <c r="G13" s="7">
        <f>+H13</f>
        <v>800000</v>
      </c>
      <c r="H13" s="7">
        <f>+C13*D13*E13*(1/5)</f>
        <v>800000</v>
      </c>
      <c r="J13" t="s">
        <v>12</v>
      </c>
      <c r="K13" s="18">
        <f>+H12</f>
        <v>800000</v>
      </c>
      <c r="L13" s="18">
        <f>+K13</f>
        <v>800000</v>
      </c>
      <c r="M13" s="18">
        <f>+L13</f>
        <v>800000</v>
      </c>
      <c r="N13" s="18">
        <f>+M13</f>
        <v>800000</v>
      </c>
      <c r="O13" s="18">
        <f>+N13</f>
        <v>800000</v>
      </c>
    </row>
    <row r="14" spans="2:15" x14ac:dyDescent="0.25">
      <c r="B14" s="2" t="s">
        <v>15</v>
      </c>
      <c r="C14" s="5">
        <v>5000</v>
      </c>
      <c r="D14" s="6">
        <v>16</v>
      </c>
      <c r="E14" s="6">
        <f>+E13</f>
        <v>50</v>
      </c>
      <c r="F14" s="4">
        <v>0.4</v>
      </c>
      <c r="G14" s="7">
        <f>+G13+H14</f>
        <v>1600000</v>
      </c>
      <c r="H14" s="7">
        <f t="shared" ref="H14:H17" si="0">+C14*D14*E14*(1/5)</f>
        <v>800000</v>
      </c>
    </row>
    <row r="15" spans="2:15" x14ac:dyDescent="0.25">
      <c r="B15" s="2" t="s">
        <v>16</v>
      </c>
      <c r="C15" s="5">
        <v>5000</v>
      </c>
      <c r="D15" s="6">
        <v>16</v>
      </c>
      <c r="E15" s="6">
        <f>+E14</f>
        <v>50</v>
      </c>
      <c r="F15" s="4">
        <v>0.6</v>
      </c>
      <c r="G15" s="7">
        <f>+G14+H15</f>
        <v>2400000</v>
      </c>
      <c r="H15" s="7">
        <f t="shared" si="0"/>
        <v>800000</v>
      </c>
    </row>
    <row r="16" spans="2:15" x14ac:dyDescent="0.25">
      <c r="B16" s="2" t="s">
        <v>17</v>
      </c>
      <c r="C16" s="5">
        <v>5000</v>
      </c>
      <c r="D16" s="6">
        <v>16</v>
      </c>
      <c r="E16" s="6">
        <f>+E15</f>
        <v>50</v>
      </c>
      <c r="F16" s="4">
        <v>0.8</v>
      </c>
      <c r="G16" s="7">
        <f>+G15+H16</f>
        <v>3200000</v>
      </c>
      <c r="H16" s="7">
        <f t="shared" si="0"/>
        <v>800000</v>
      </c>
    </row>
    <row r="17" spans="2:15" x14ac:dyDescent="0.25">
      <c r="B17" s="2" t="s">
        <v>35</v>
      </c>
      <c r="C17" s="5">
        <v>5000</v>
      </c>
      <c r="D17" s="6">
        <v>16</v>
      </c>
      <c r="E17" s="6">
        <f>+E16</f>
        <v>50</v>
      </c>
      <c r="F17" s="4">
        <v>1</v>
      </c>
      <c r="G17" s="7">
        <f>+G16+H17</f>
        <v>4000000</v>
      </c>
      <c r="H17" s="7">
        <f t="shared" si="0"/>
        <v>800000</v>
      </c>
    </row>
    <row r="19" spans="2:15" x14ac:dyDescent="0.25">
      <c r="B19" t="s">
        <v>18</v>
      </c>
    </row>
    <row r="20" spans="2:15" x14ac:dyDescent="0.25">
      <c r="B20" s="2" t="s">
        <v>3</v>
      </c>
      <c r="C20" s="2" t="s">
        <v>2</v>
      </c>
      <c r="D20" s="2" t="s">
        <v>0</v>
      </c>
      <c r="E20" s="2" t="s">
        <v>1</v>
      </c>
      <c r="F20" s="2"/>
      <c r="G20" s="2" t="s">
        <v>9</v>
      </c>
      <c r="H20" s="2" t="s">
        <v>8</v>
      </c>
      <c r="K20">
        <v>2008</v>
      </c>
      <c r="L20">
        <v>2009</v>
      </c>
      <c r="M20">
        <v>2010</v>
      </c>
      <c r="N20">
        <v>2011</v>
      </c>
      <c r="O20">
        <v>2012</v>
      </c>
    </row>
    <row r="21" spans="2:15" ht="23.25" x14ac:dyDescent="0.25">
      <c r="B21" s="14" t="s">
        <v>13</v>
      </c>
      <c r="C21" s="19">
        <v>5000</v>
      </c>
      <c r="D21" s="13">
        <f>20-4</f>
        <v>16</v>
      </c>
      <c r="E21" s="13">
        <v>50</v>
      </c>
      <c r="F21" s="15">
        <v>0.2</v>
      </c>
      <c r="G21" s="20">
        <f>+C21*D21*E21</f>
        <v>4000000</v>
      </c>
      <c r="H21" s="20">
        <f>+C21*D21*E21*(0.2)</f>
        <v>800000</v>
      </c>
      <c r="I21" s="24" t="s">
        <v>38</v>
      </c>
      <c r="J21" t="s">
        <v>11</v>
      </c>
    </row>
    <row r="22" spans="2:15" x14ac:dyDescent="0.25">
      <c r="B22" s="2" t="s">
        <v>14</v>
      </c>
      <c r="C22" s="5">
        <v>5000</v>
      </c>
      <c r="D22" s="6">
        <f t="shared" ref="D22" si="1">20-4</f>
        <v>16</v>
      </c>
      <c r="E22" s="6">
        <f>+E21</f>
        <v>50</v>
      </c>
      <c r="F22" s="4">
        <v>0.2</v>
      </c>
      <c r="G22" s="7">
        <f>+H22</f>
        <v>800000</v>
      </c>
      <c r="H22" s="7">
        <f>+C22*D22*E22*(0.2)</f>
        <v>800000</v>
      </c>
      <c r="J22" t="s">
        <v>12</v>
      </c>
      <c r="K22" s="18">
        <f>+H22</f>
        <v>800000</v>
      </c>
      <c r="L22" s="18">
        <f>+H23</f>
        <v>550000</v>
      </c>
      <c r="M22" s="18">
        <f>+H24</f>
        <v>550000</v>
      </c>
      <c r="N22" s="18">
        <f>+H25</f>
        <v>600000</v>
      </c>
      <c r="O22" s="18">
        <f>+H26</f>
        <v>600000</v>
      </c>
    </row>
    <row r="23" spans="2:15" x14ac:dyDescent="0.25">
      <c r="B23" s="2" t="s">
        <v>15</v>
      </c>
      <c r="C23" s="5">
        <v>5000</v>
      </c>
      <c r="D23" s="6">
        <f>20-3-6</f>
        <v>11</v>
      </c>
      <c r="E23" s="6">
        <f>+E22</f>
        <v>50</v>
      </c>
      <c r="F23" s="4">
        <v>0.4</v>
      </c>
      <c r="G23" s="7">
        <f>+G22+H23</f>
        <v>1350000</v>
      </c>
      <c r="H23" s="7">
        <f t="shared" ref="H23:H26" si="2">+C23*D23*E23*(0.2)</f>
        <v>550000</v>
      </c>
    </row>
    <row r="24" spans="2:15" x14ac:dyDescent="0.25">
      <c r="B24" s="2" t="s">
        <v>16</v>
      </c>
      <c r="C24" s="5">
        <v>5000</v>
      </c>
      <c r="D24" s="6">
        <v>11</v>
      </c>
      <c r="E24" s="6">
        <f>+E23</f>
        <v>50</v>
      </c>
      <c r="F24" s="4">
        <v>0.6</v>
      </c>
      <c r="G24" s="7">
        <f>+G23+H24</f>
        <v>1900000</v>
      </c>
      <c r="H24" s="7">
        <f t="shared" si="2"/>
        <v>550000</v>
      </c>
    </row>
    <row r="25" spans="2:15" x14ac:dyDescent="0.25">
      <c r="B25" s="2" t="s">
        <v>17</v>
      </c>
      <c r="C25" s="5">
        <v>5000</v>
      </c>
      <c r="D25" s="6">
        <v>12</v>
      </c>
      <c r="E25" s="6">
        <f>+E24</f>
        <v>50</v>
      </c>
      <c r="F25" s="4">
        <v>0.8</v>
      </c>
      <c r="G25" s="7">
        <f>+G24+H25</f>
        <v>2500000</v>
      </c>
      <c r="H25" s="7">
        <f t="shared" si="2"/>
        <v>600000</v>
      </c>
    </row>
    <row r="26" spans="2:15" x14ac:dyDescent="0.25">
      <c r="B26" s="2" t="s">
        <v>35</v>
      </c>
      <c r="C26" s="5">
        <v>5000</v>
      </c>
      <c r="D26" s="6">
        <v>12</v>
      </c>
      <c r="E26" s="6">
        <f>+E25</f>
        <v>50</v>
      </c>
      <c r="F26" s="4">
        <v>1</v>
      </c>
      <c r="G26" s="7">
        <f>+G25+H26</f>
        <v>3100000</v>
      </c>
      <c r="H26" s="7">
        <f t="shared" si="2"/>
        <v>600000</v>
      </c>
    </row>
    <row r="28" spans="2:15" x14ac:dyDescent="0.25">
      <c r="B28" t="s">
        <v>19</v>
      </c>
    </row>
    <row r="29" spans="2:15" x14ac:dyDescent="0.25">
      <c r="B29" s="2" t="s">
        <v>3</v>
      </c>
      <c r="C29" s="2" t="s">
        <v>2</v>
      </c>
      <c r="D29" s="2" t="s">
        <v>0</v>
      </c>
      <c r="E29" s="2" t="s">
        <v>1</v>
      </c>
      <c r="F29" s="2"/>
      <c r="G29" s="2" t="s">
        <v>9</v>
      </c>
      <c r="H29" s="2" t="s">
        <v>8</v>
      </c>
      <c r="K29" s="8" t="s">
        <v>24</v>
      </c>
      <c r="L29" s="8" t="s">
        <v>25</v>
      </c>
      <c r="M29" s="8" t="s">
        <v>26</v>
      </c>
    </row>
    <row r="30" spans="2:15" ht="23.25" x14ac:dyDescent="0.25">
      <c r="B30" s="14" t="s">
        <v>20</v>
      </c>
      <c r="C30" s="19">
        <v>200</v>
      </c>
      <c r="D30" s="13">
        <v>20</v>
      </c>
      <c r="E30" s="13">
        <v>30</v>
      </c>
      <c r="F30" s="15">
        <v>0.33333333333333331</v>
      </c>
      <c r="G30" s="20">
        <f>+C30*D30*E30</f>
        <v>120000</v>
      </c>
      <c r="H30" s="20">
        <f>+C30*D30*E30*(0.333333333333333)</f>
        <v>39999.999999999956</v>
      </c>
      <c r="I30" s="24" t="s">
        <v>38</v>
      </c>
      <c r="J30" t="s">
        <v>11</v>
      </c>
    </row>
    <row r="31" spans="2:15" x14ac:dyDescent="0.25">
      <c r="B31" s="2" t="s">
        <v>21</v>
      </c>
      <c r="C31" s="5">
        <v>200</v>
      </c>
      <c r="D31" s="6">
        <f>+D30</f>
        <v>20</v>
      </c>
      <c r="E31" s="6">
        <f>+E30</f>
        <v>30</v>
      </c>
      <c r="F31" s="4">
        <v>0.33333333333333331</v>
      </c>
      <c r="G31" s="7">
        <f>+H31</f>
        <v>39999.999999999956</v>
      </c>
      <c r="H31" s="7">
        <f>+C31*D31*E31*(0.333333333333333)</f>
        <v>39999.999999999956</v>
      </c>
      <c r="J31" t="s">
        <v>12</v>
      </c>
      <c r="K31" s="23">
        <f>+H31</f>
        <v>39999.999999999956</v>
      </c>
      <c r="L31" s="23">
        <f>+H32</f>
        <v>25499.999999999975</v>
      </c>
      <c r="M31" s="23">
        <f>+H33</f>
        <v>39999.999999999956</v>
      </c>
    </row>
    <row r="32" spans="2:15" x14ac:dyDescent="0.25">
      <c r="B32" s="2" t="s">
        <v>22</v>
      </c>
      <c r="C32" s="5">
        <v>150</v>
      </c>
      <c r="D32" s="6">
        <f>+D31-3</f>
        <v>17</v>
      </c>
      <c r="E32" s="6">
        <f>+E31</f>
        <v>30</v>
      </c>
      <c r="F32" s="4">
        <v>0.66666666666666663</v>
      </c>
      <c r="G32" s="7">
        <f>+G31+H32</f>
        <v>65499.999999999927</v>
      </c>
      <c r="H32" s="7">
        <f t="shared" ref="H32:H33" si="3">+C32*D32*E32*(0.333333333333333)</f>
        <v>25499.999999999975</v>
      </c>
      <c r="M32" s="12"/>
    </row>
    <row r="33" spans="2:14" x14ac:dyDescent="0.25">
      <c r="B33" s="2" t="s">
        <v>23</v>
      </c>
      <c r="C33" s="5">
        <v>200</v>
      </c>
      <c r="D33" s="6">
        <v>20</v>
      </c>
      <c r="E33" s="6">
        <f>+E32</f>
        <v>30</v>
      </c>
      <c r="F33" s="22" t="s">
        <v>36</v>
      </c>
      <c r="G33" s="7">
        <f>+G32+H33</f>
        <v>105499.99999999988</v>
      </c>
      <c r="H33" s="7">
        <f t="shared" si="3"/>
        <v>39999.999999999956</v>
      </c>
    </row>
    <row r="34" spans="2:14" x14ac:dyDescent="0.25">
      <c r="H34" s="12"/>
    </row>
    <row r="36" spans="2:14" x14ac:dyDescent="0.25">
      <c r="B36" t="s">
        <v>27</v>
      </c>
    </row>
    <row r="37" spans="2:14" x14ac:dyDescent="0.25">
      <c r="B37" s="2" t="s">
        <v>3</v>
      </c>
      <c r="C37" s="2" t="s">
        <v>2</v>
      </c>
      <c r="D37" s="2" t="s">
        <v>0</v>
      </c>
      <c r="E37" s="2" t="s">
        <v>1</v>
      </c>
      <c r="F37" s="2"/>
      <c r="G37" s="2" t="s">
        <v>9</v>
      </c>
      <c r="H37" s="2" t="s">
        <v>8</v>
      </c>
    </row>
    <row r="38" spans="2:14" ht="23.25" x14ac:dyDescent="0.25">
      <c r="B38" s="14" t="s">
        <v>28</v>
      </c>
      <c r="C38" s="19">
        <v>1000</v>
      </c>
      <c r="D38" s="13">
        <f>30-6</f>
        <v>24</v>
      </c>
      <c r="E38" s="13">
        <v>15</v>
      </c>
      <c r="F38" s="15">
        <v>0.5</v>
      </c>
      <c r="G38" s="20">
        <f>+C38*D38*E38</f>
        <v>360000</v>
      </c>
      <c r="H38" s="20">
        <f>+C38*D38*E38*(0.5)</f>
        <v>180000</v>
      </c>
      <c r="I38" s="24" t="s">
        <v>38</v>
      </c>
      <c r="K38" s="8">
        <v>2007</v>
      </c>
      <c r="L38" s="8">
        <v>2008</v>
      </c>
      <c r="M38" s="8"/>
    </row>
    <row r="39" spans="2:14" x14ac:dyDescent="0.25">
      <c r="B39" s="2" t="s">
        <v>29</v>
      </c>
      <c r="C39" s="5">
        <v>1000</v>
      </c>
      <c r="D39" s="6">
        <f>30-4-4</f>
        <v>22</v>
      </c>
      <c r="E39" s="6">
        <v>15</v>
      </c>
      <c r="F39" s="4">
        <v>0.5</v>
      </c>
      <c r="G39" s="7">
        <f>+H39</f>
        <v>165000</v>
      </c>
      <c r="H39" s="7">
        <f>+C39*D39*E39*(0.5)</f>
        <v>165000</v>
      </c>
      <c r="J39" t="s">
        <v>11</v>
      </c>
    </row>
    <row r="40" spans="2:14" x14ac:dyDescent="0.25">
      <c r="B40" s="2" t="s">
        <v>14</v>
      </c>
      <c r="C40" s="5">
        <v>1000</v>
      </c>
      <c r="D40" s="6">
        <f>+D39</f>
        <v>22</v>
      </c>
      <c r="E40" s="6">
        <f>+E39</f>
        <v>15</v>
      </c>
      <c r="F40" s="22" t="s">
        <v>37</v>
      </c>
      <c r="G40" s="7">
        <f>+G39+H40</f>
        <v>330000</v>
      </c>
      <c r="H40" s="7">
        <f>+C40*D40*E40*(0.5)</f>
        <v>165000</v>
      </c>
      <c r="J40" t="s">
        <v>12</v>
      </c>
      <c r="K40" s="23">
        <f>+H39</f>
        <v>165000</v>
      </c>
      <c r="L40" s="23">
        <f>+H40</f>
        <v>165000</v>
      </c>
      <c r="M40" s="8"/>
    </row>
    <row r="42" spans="2:14" x14ac:dyDescent="0.25">
      <c r="J42" t="s">
        <v>30</v>
      </c>
    </row>
    <row r="43" spans="2:14" x14ac:dyDescent="0.25">
      <c r="J43" t="s">
        <v>31</v>
      </c>
    </row>
    <row r="44" spans="2:14" x14ac:dyDescent="0.25">
      <c r="J44" t="s">
        <v>39</v>
      </c>
      <c r="K44" s="9">
        <f>(22*0.9*1000*15)</f>
        <v>297000</v>
      </c>
    </row>
    <row r="46" spans="2:14" x14ac:dyDescent="0.25">
      <c r="B46" t="s">
        <v>32</v>
      </c>
    </row>
    <row r="47" spans="2:14" x14ac:dyDescent="0.25">
      <c r="B47" s="2" t="s">
        <v>3</v>
      </c>
      <c r="C47" s="2" t="s">
        <v>2</v>
      </c>
      <c r="D47" s="2" t="s">
        <v>0</v>
      </c>
      <c r="E47" s="2" t="s">
        <v>1</v>
      </c>
      <c r="F47" s="2"/>
      <c r="G47" s="2" t="s">
        <v>9</v>
      </c>
      <c r="H47" s="2" t="s">
        <v>8</v>
      </c>
    </row>
    <row r="48" spans="2:14" ht="23.25" x14ac:dyDescent="0.25">
      <c r="B48" s="14" t="s">
        <v>20</v>
      </c>
      <c r="C48" s="19">
        <v>200</v>
      </c>
      <c r="D48" s="19">
        <v>450</v>
      </c>
      <c r="E48" s="13">
        <v>10</v>
      </c>
      <c r="F48" s="15">
        <v>0.25</v>
      </c>
      <c r="G48" s="20">
        <f>+C48*D48*E48</f>
        <v>900000</v>
      </c>
      <c r="H48" s="20">
        <f>+C48*D48*E48*(0.25)</f>
        <v>225000</v>
      </c>
      <c r="I48" s="24" t="s">
        <v>38</v>
      </c>
      <c r="K48" s="8" t="s">
        <v>24</v>
      </c>
      <c r="L48" s="8" t="s">
        <v>25</v>
      </c>
      <c r="M48" s="8" t="s">
        <v>26</v>
      </c>
      <c r="N48" s="8" t="s">
        <v>34</v>
      </c>
    </row>
    <row r="49" spans="2:14" x14ac:dyDescent="0.25">
      <c r="B49" s="2" t="s">
        <v>21</v>
      </c>
      <c r="C49" s="5">
        <v>200</v>
      </c>
      <c r="D49" s="6">
        <v>450</v>
      </c>
      <c r="E49" s="6">
        <f>+E48</f>
        <v>10</v>
      </c>
      <c r="F49" s="4">
        <v>0.25</v>
      </c>
      <c r="G49" s="7">
        <f>+H49</f>
        <v>225000</v>
      </c>
      <c r="H49" s="25">
        <f t="shared" ref="H49:H52" si="4">+C49*D49*E49*(0.25)</f>
        <v>225000</v>
      </c>
      <c r="J49" t="s">
        <v>11</v>
      </c>
    </row>
    <row r="50" spans="2:14" x14ac:dyDescent="0.25">
      <c r="B50" s="2" t="s">
        <v>22</v>
      </c>
      <c r="C50" s="5">
        <v>200</v>
      </c>
      <c r="D50" s="6">
        <v>470</v>
      </c>
      <c r="E50" s="6">
        <f>+E49</f>
        <v>10</v>
      </c>
      <c r="F50" s="22" t="s">
        <v>41</v>
      </c>
      <c r="G50" s="7">
        <f>+G49+H50</f>
        <v>460000</v>
      </c>
      <c r="H50" s="25">
        <f t="shared" si="4"/>
        <v>235000</v>
      </c>
      <c r="J50" t="s">
        <v>12</v>
      </c>
      <c r="K50" s="23">
        <f>+H49</f>
        <v>225000</v>
      </c>
      <c r="L50" s="23">
        <f>+H50</f>
        <v>235000</v>
      </c>
      <c r="M50" s="23">
        <f>+H51</f>
        <v>215000</v>
      </c>
      <c r="N50" s="18">
        <f>+H52</f>
        <v>205000</v>
      </c>
    </row>
    <row r="51" spans="2:14" x14ac:dyDescent="0.25">
      <c r="B51" s="2" t="s">
        <v>23</v>
      </c>
      <c r="C51" s="5">
        <v>200</v>
      </c>
      <c r="D51" s="6">
        <v>430</v>
      </c>
      <c r="E51" s="6">
        <f>+E50</f>
        <v>10</v>
      </c>
      <c r="F51" s="4">
        <v>0.75</v>
      </c>
      <c r="G51" s="7">
        <f>+G50+H51</f>
        <v>675000</v>
      </c>
      <c r="H51" s="25">
        <f t="shared" si="4"/>
        <v>215000</v>
      </c>
    </row>
    <row r="52" spans="2:14" x14ac:dyDescent="0.25">
      <c r="B52" s="2" t="s">
        <v>33</v>
      </c>
      <c r="C52" s="5">
        <v>200</v>
      </c>
      <c r="D52" s="6">
        <v>410</v>
      </c>
      <c r="E52" s="6">
        <f>+E51</f>
        <v>10</v>
      </c>
      <c r="F52" s="22" t="s">
        <v>40</v>
      </c>
      <c r="G52" s="7">
        <f>+G51+H52</f>
        <v>880000</v>
      </c>
      <c r="H52" s="25">
        <f t="shared" si="4"/>
        <v>205000</v>
      </c>
    </row>
    <row r="53" spans="2:14" x14ac:dyDescent="0.25">
      <c r="J53" t="s">
        <v>30</v>
      </c>
    </row>
    <row r="54" spans="2:14" x14ac:dyDescent="0.25">
      <c r="J54" t="s">
        <v>31</v>
      </c>
    </row>
    <row r="55" spans="2:14" x14ac:dyDescent="0.25">
      <c r="J55" s="10" t="s">
        <v>42</v>
      </c>
      <c r="K55" s="11">
        <f>410*10*200</f>
        <v>820000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 de Souza Ribeiro</cp:lastModifiedBy>
  <dcterms:created xsi:type="dcterms:W3CDTF">2018-06-04T16:07:49Z</dcterms:created>
  <dcterms:modified xsi:type="dcterms:W3CDTF">2020-03-16T21:43:09Z</dcterms:modified>
</cp:coreProperties>
</file>