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ESC\Documents\SEP325\04_03_2020\"/>
    </mc:Choice>
  </mc:AlternateContent>
  <bookViews>
    <workbookView xWindow="0" yWindow="0" windowWidth="19200" windowHeight="7755"/>
  </bookViews>
  <sheets>
    <sheet name="MRP (5)" sheetId="15" r:id="rId1"/>
    <sheet name="MRP" sheetId="8" r:id="rId2"/>
    <sheet name="MRP (2)" sheetId="10" r:id="rId3"/>
    <sheet name="MRP (3)" sheetId="11" r:id="rId4"/>
    <sheet name="MRP (4)" sheetId="12" r:id="rId5"/>
    <sheet name="MRP (6)" sheetId="14" r:id="rId6"/>
  </sheets>
  <calcPr calcId="152511"/>
</workbook>
</file>

<file path=xl/calcChain.xml><?xml version="1.0" encoding="utf-8"?>
<calcChain xmlns="http://schemas.openxmlformats.org/spreadsheetml/2006/main">
  <c r="B11" i="8" l="1"/>
  <c r="B4" i="8"/>
  <c r="F5" i="15"/>
  <c r="F12" i="15"/>
  <c r="F13" i="15"/>
  <c r="B11" i="15" s="1"/>
  <c r="B4" i="15"/>
  <c r="B53" i="15"/>
  <c r="G48" i="15"/>
  <c r="B46" i="15"/>
  <c r="G41" i="15"/>
  <c r="B39" i="15"/>
  <c r="G34" i="15"/>
  <c r="B32" i="15"/>
  <c r="B25" i="15"/>
  <c r="B18" i="15"/>
  <c r="F5" i="8"/>
  <c r="B14" i="14"/>
  <c r="G31" i="14"/>
  <c r="H31" i="14"/>
  <c r="F31" i="14"/>
  <c r="G22" i="14"/>
  <c r="H22" i="14"/>
  <c r="F22" i="14"/>
  <c r="G13" i="14"/>
  <c r="H13" i="14"/>
  <c r="F13" i="14"/>
  <c r="I6" i="14"/>
  <c r="B4" i="14"/>
  <c r="B113" i="14" l="1"/>
  <c r="I111" i="14"/>
  <c r="H111" i="14"/>
  <c r="G111" i="14"/>
  <c r="F111" i="14"/>
  <c r="E111" i="14"/>
  <c r="D111" i="14"/>
  <c r="B104" i="14"/>
  <c r="I102" i="14"/>
  <c r="H102" i="14"/>
  <c r="G102" i="14"/>
  <c r="F102" i="14"/>
  <c r="E102" i="14"/>
  <c r="D102" i="14"/>
  <c r="B95" i="14"/>
  <c r="I93" i="14"/>
  <c r="H93" i="14"/>
  <c r="G93" i="14"/>
  <c r="F93" i="14"/>
  <c r="E93" i="14"/>
  <c r="D93" i="14"/>
  <c r="B86" i="14"/>
  <c r="I84" i="14"/>
  <c r="H84" i="14"/>
  <c r="G84" i="14"/>
  <c r="F84" i="14"/>
  <c r="E84" i="14"/>
  <c r="D84" i="14"/>
  <c r="B77" i="14"/>
  <c r="I75" i="14"/>
  <c r="H75" i="14"/>
  <c r="G75" i="14"/>
  <c r="F75" i="14"/>
  <c r="E75" i="14"/>
  <c r="D75" i="14"/>
  <c r="B68" i="14" l="1"/>
  <c r="B59" i="14"/>
  <c r="B50" i="14"/>
  <c r="B41" i="14"/>
  <c r="B32" i="14"/>
  <c r="B23" i="14"/>
  <c r="D21" i="14"/>
  <c r="D30" i="14" s="1"/>
  <c r="D39" i="14" s="1"/>
  <c r="D48" i="14" s="1"/>
  <c r="D57" i="14" s="1"/>
  <c r="D66" i="14" s="1"/>
  <c r="E12" i="14"/>
  <c r="F12" i="14" s="1"/>
  <c r="E2" i="14"/>
  <c r="F2" i="14" s="1"/>
  <c r="G2" i="14" s="1"/>
  <c r="H2" i="14" s="1"/>
  <c r="I2" i="14" s="1"/>
  <c r="B58" i="12"/>
  <c r="F60" i="12"/>
  <c r="B49" i="12"/>
  <c r="F51" i="12"/>
  <c r="D43" i="12"/>
  <c r="B40" i="12"/>
  <c r="B31" i="12"/>
  <c r="F24" i="12"/>
  <c r="D16" i="12"/>
  <c r="B13" i="12"/>
  <c r="G12" i="14" l="1"/>
  <c r="F21" i="14"/>
  <c r="F30" i="14" s="1"/>
  <c r="F39" i="14" s="1"/>
  <c r="F48" i="14" s="1"/>
  <c r="F57" i="14" s="1"/>
  <c r="F66" i="14" s="1"/>
  <c r="E21" i="14"/>
  <c r="E30" i="14" s="1"/>
  <c r="E39" i="14" s="1"/>
  <c r="E48" i="14" s="1"/>
  <c r="E57" i="14" s="1"/>
  <c r="E66" i="14" s="1"/>
  <c r="B4" i="12"/>
  <c r="E20" i="12"/>
  <c r="E29" i="12" s="1"/>
  <c r="E38" i="12" s="1"/>
  <c r="E47" i="12" s="1"/>
  <c r="E56" i="12" s="1"/>
  <c r="E65" i="12" s="1"/>
  <c r="D20" i="12"/>
  <c r="D29" i="12" s="1"/>
  <c r="D38" i="12" s="1"/>
  <c r="D47" i="12" s="1"/>
  <c r="D56" i="12" s="1"/>
  <c r="D65" i="12" s="1"/>
  <c r="F11" i="12"/>
  <c r="G11" i="12" s="1"/>
  <c r="H11" i="12" s="1"/>
  <c r="I11" i="12" s="1"/>
  <c r="I20" i="12" s="1"/>
  <c r="I29" i="12" s="1"/>
  <c r="I38" i="12" s="1"/>
  <c r="I47" i="12" s="1"/>
  <c r="I56" i="12" s="1"/>
  <c r="I65" i="12" s="1"/>
  <c r="E11" i="12"/>
  <c r="E2" i="12"/>
  <c r="F2" i="12" s="1"/>
  <c r="G2" i="12" s="1"/>
  <c r="H2" i="12" s="1"/>
  <c r="I2" i="12" s="1"/>
  <c r="B67" i="12"/>
  <c r="B22" i="12"/>
  <c r="B13" i="11"/>
  <c r="B4" i="11"/>
  <c r="K9" i="11"/>
  <c r="K13" i="11"/>
  <c r="J7" i="10"/>
  <c r="G20" i="12" l="1"/>
  <c r="G29" i="12" s="1"/>
  <c r="G38" i="12" s="1"/>
  <c r="G47" i="12" s="1"/>
  <c r="G56" i="12" s="1"/>
  <c r="G65" i="12" s="1"/>
  <c r="H20" i="12"/>
  <c r="H29" i="12" s="1"/>
  <c r="H38" i="12" s="1"/>
  <c r="H47" i="12" s="1"/>
  <c r="H56" i="12" s="1"/>
  <c r="H65" i="12" s="1"/>
  <c r="F20" i="12"/>
  <c r="F29" i="12" s="1"/>
  <c r="F38" i="12" s="1"/>
  <c r="F47" i="12" s="1"/>
  <c r="F56" i="12" s="1"/>
  <c r="F65" i="12" s="1"/>
  <c r="H12" i="14"/>
  <c r="G21" i="14"/>
  <c r="G30" i="14" s="1"/>
  <c r="G39" i="14" s="1"/>
  <c r="G48" i="14" s="1"/>
  <c r="G57" i="14" s="1"/>
  <c r="G66" i="14" s="1"/>
  <c r="F73" i="11"/>
  <c r="F72" i="11"/>
  <c r="B67" i="11"/>
  <c r="D72" i="11"/>
  <c r="F66" i="11"/>
  <c r="G66" i="11"/>
  <c r="E66" i="11"/>
  <c r="B40" i="11"/>
  <c r="G15" i="11"/>
  <c r="H15" i="11" s="1"/>
  <c r="E16" i="11"/>
  <c r="D74" i="11"/>
  <c r="B58" i="11"/>
  <c r="B49" i="11"/>
  <c r="B31" i="11"/>
  <c r="B22" i="11"/>
  <c r="I20" i="11"/>
  <c r="I29" i="11" s="1"/>
  <c r="I38" i="11" s="1"/>
  <c r="I47" i="11" s="1"/>
  <c r="I56" i="11" s="1"/>
  <c r="I65" i="11" s="1"/>
  <c r="H20" i="11"/>
  <c r="H29" i="11" s="1"/>
  <c r="H38" i="11" s="1"/>
  <c r="H47" i="11" s="1"/>
  <c r="H56" i="11" s="1"/>
  <c r="H65" i="11" s="1"/>
  <c r="G20" i="11"/>
  <c r="G29" i="11" s="1"/>
  <c r="G38" i="11" s="1"/>
  <c r="G47" i="11" s="1"/>
  <c r="G56" i="11" s="1"/>
  <c r="G65" i="11" s="1"/>
  <c r="F20" i="11"/>
  <c r="F29" i="11" s="1"/>
  <c r="F38" i="11" s="1"/>
  <c r="F47" i="11" s="1"/>
  <c r="F56" i="11" s="1"/>
  <c r="F65" i="11" s="1"/>
  <c r="E20" i="11"/>
  <c r="E29" i="11" s="1"/>
  <c r="E38" i="11" s="1"/>
  <c r="E47" i="11" s="1"/>
  <c r="E56" i="11" s="1"/>
  <c r="E65" i="11" s="1"/>
  <c r="D20" i="11"/>
  <c r="D29" i="11" s="1"/>
  <c r="D38" i="11" s="1"/>
  <c r="D47" i="11" s="1"/>
  <c r="D56" i="11" s="1"/>
  <c r="D65" i="11" s="1"/>
  <c r="F8" i="11"/>
  <c r="F12" i="11" s="1"/>
  <c r="F21" i="11" s="1"/>
  <c r="K5" i="11"/>
  <c r="K6" i="11" s="1"/>
  <c r="K7" i="11" s="1"/>
  <c r="H21" i="14" l="1"/>
  <c r="H30" i="14" s="1"/>
  <c r="H39" i="14" s="1"/>
  <c r="H48" i="14" s="1"/>
  <c r="H57" i="14" s="1"/>
  <c r="H66" i="14" s="1"/>
  <c r="I12" i="14"/>
  <c r="I21" i="14" s="1"/>
  <c r="I30" i="14" s="1"/>
  <c r="I39" i="14" s="1"/>
  <c r="I48" i="14" s="1"/>
  <c r="I57" i="14" s="1"/>
  <c r="I66" i="14" s="1"/>
  <c r="F30" i="11"/>
  <c r="F39" i="11" s="1"/>
  <c r="F48" i="11" s="1"/>
  <c r="F24" i="11"/>
  <c r="G8" i="11"/>
  <c r="B53" i="10"/>
  <c r="D60" i="10"/>
  <c r="D55" i="10"/>
  <c r="D58" i="10" s="1"/>
  <c r="B46" i="10"/>
  <c r="B39" i="10"/>
  <c r="B32" i="10"/>
  <c r="B25" i="10"/>
  <c r="B18" i="10"/>
  <c r="D14" i="10"/>
  <c r="B11" i="10"/>
  <c r="F10" i="10"/>
  <c r="F17" i="10" s="1"/>
  <c r="K5" i="10"/>
  <c r="K6" i="10" s="1"/>
  <c r="K7" i="10" s="1"/>
  <c r="B4" i="10"/>
  <c r="E16" i="10"/>
  <c r="E23" i="10" s="1"/>
  <c r="E30" i="10" s="1"/>
  <c r="E37" i="10" s="1"/>
  <c r="E44" i="10" s="1"/>
  <c r="E51" i="10" s="1"/>
  <c r="F16" i="10"/>
  <c r="F23" i="10" s="1"/>
  <c r="F30" i="10" s="1"/>
  <c r="F37" i="10" s="1"/>
  <c r="F44" i="10" s="1"/>
  <c r="F51" i="10" s="1"/>
  <c r="G16" i="10"/>
  <c r="G23" i="10" s="1"/>
  <c r="G30" i="10" s="1"/>
  <c r="G37" i="10" s="1"/>
  <c r="G44" i="10" s="1"/>
  <c r="G51" i="10" s="1"/>
  <c r="H16" i="10"/>
  <c r="H23" i="10" s="1"/>
  <c r="H30" i="10" s="1"/>
  <c r="H37" i="10" s="1"/>
  <c r="H44" i="10" s="1"/>
  <c r="H51" i="10" s="1"/>
  <c r="I16" i="10"/>
  <c r="I23" i="10" s="1"/>
  <c r="I30" i="10" s="1"/>
  <c r="I37" i="10" s="1"/>
  <c r="I44" i="10" s="1"/>
  <c r="I51" i="10" s="1"/>
  <c r="D16" i="10"/>
  <c r="D23" i="10" s="1"/>
  <c r="D30" i="10" s="1"/>
  <c r="D37" i="10" s="1"/>
  <c r="D44" i="10" s="1"/>
  <c r="D51" i="10" s="1"/>
  <c r="F20" i="10" l="1"/>
  <c r="F24" i="10"/>
  <c r="F31" i="10" s="1"/>
  <c r="F38" i="10" s="1"/>
  <c r="G12" i="11"/>
  <c r="G21" i="11" s="1"/>
  <c r="G30" i="11" s="1"/>
  <c r="G39" i="11" s="1"/>
  <c r="G48" i="11" s="1"/>
  <c r="G57" i="11" s="1"/>
  <c r="H8" i="11"/>
  <c r="H12" i="11" s="1"/>
  <c r="H21" i="11" s="1"/>
  <c r="H30" i="11" s="1"/>
  <c r="H39" i="11" s="1"/>
  <c r="H48" i="11" s="1"/>
  <c r="H57" i="11" s="1"/>
  <c r="F51" i="11"/>
  <c r="F57" i="11"/>
  <c r="F60" i="11" s="1"/>
  <c r="B46" i="8"/>
  <c r="G48" i="8"/>
  <c r="B39" i="8"/>
  <c r="G41" i="8"/>
  <c r="B25" i="8"/>
  <c r="B18" i="8"/>
  <c r="B32" i="8"/>
  <c r="B53" i="8"/>
  <c r="G34" i="8"/>
  <c r="F45" i="10" l="1"/>
  <c r="F48" i="10" s="1"/>
  <c r="F41" i="10"/>
</calcChain>
</file>

<file path=xl/comments1.xml><?xml version="1.0" encoding="utf-8"?>
<comments xmlns="http://schemas.openxmlformats.org/spreadsheetml/2006/main">
  <authors>
    <author>EESC</author>
  </authors>
  <commentList>
    <comment ref="C3" authorId="0" shapeId="0">
      <text>
        <r>
          <rPr>
            <b/>
            <sz val="9"/>
            <color indexed="81"/>
            <rFont val="Segoe UI"/>
            <family val="2"/>
          </rPr>
          <t>EESC:</t>
        </r>
        <r>
          <rPr>
            <sz val="9"/>
            <color indexed="81"/>
            <rFont val="Segoe UI"/>
            <family val="2"/>
          </rPr>
          <t xml:space="preserve">
NECESSIDADE PROJETADA OU PREVISTA</t>
        </r>
      </text>
    </comment>
    <comment ref="C4" authorId="0" shapeId="0">
      <text>
        <r>
          <rPr>
            <b/>
            <sz val="9"/>
            <color indexed="81"/>
            <rFont val="Segoe UI"/>
            <family val="2"/>
          </rPr>
          <t>EESC:</t>
        </r>
        <r>
          <rPr>
            <sz val="9"/>
            <color indexed="81"/>
            <rFont val="Segoe UI"/>
            <family val="2"/>
          </rPr>
          <t xml:space="preserve">
RECEBIMENTO PREVISTO OU PROJETADO</t>
        </r>
      </text>
    </comment>
    <comment ref="F4" authorId="0" shapeId="0">
      <text>
        <r>
          <rPr>
            <b/>
            <sz val="9"/>
            <color indexed="81"/>
            <rFont val="Segoe UI"/>
            <family val="2"/>
          </rPr>
          <t>EESC:</t>
        </r>
        <r>
          <rPr>
            <sz val="9"/>
            <color indexed="81"/>
            <rFont val="Segoe UI"/>
            <family val="2"/>
          </rPr>
          <t xml:space="preserve">
SEM EMPENHO</t>
        </r>
      </text>
    </comment>
    <comment ref="C6" authorId="0" shapeId="0">
      <text>
        <r>
          <rPr>
            <b/>
            <sz val="9"/>
            <color indexed="81"/>
            <rFont val="Segoe UI"/>
            <family val="2"/>
          </rPr>
          <t>EESC:</t>
        </r>
        <r>
          <rPr>
            <sz val="9"/>
            <color indexed="81"/>
            <rFont val="Segoe UI"/>
            <family val="2"/>
          </rPr>
          <t xml:space="preserve">
NECESSIDADE LIQUIDA</t>
        </r>
      </text>
    </comment>
    <comment ref="C7" authorId="0" shapeId="0">
      <text>
        <r>
          <rPr>
            <b/>
            <sz val="9"/>
            <color indexed="81"/>
            <rFont val="Segoe UI"/>
            <family val="2"/>
          </rPr>
          <t>EESC:</t>
        </r>
        <r>
          <rPr>
            <sz val="9"/>
            <color indexed="81"/>
            <rFont val="Segoe UI"/>
            <family val="2"/>
          </rPr>
          <t xml:space="preserve">
LIB DO PEDIDO (OP)</t>
        </r>
      </text>
    </comment>
    <comment ref="A10" authorId="0" shapeId="0">
      <text>
        <r>
          <rPr>
            <b/>
            <sz val="9"/>
            <color indexed="81"/>
            <rFont val="Segoe UI"/>
            <family val="2"/>
          </rPr>
          <t>EESC:</t>
        </r>
        <r>
          <rPr>
            <sz val="9"/>
            <color indexed="81"/>
            <rFont val="Segoe UI"/>
            <family val="2"/>
          </rPr>
          <t xml:space="preserve">
Tamanho do Lote</t>
        </r>
      </text>
    </comment>
  </commentList>
</comments>
</file>

<file path=xl/comments2.xml><?xml version="1.0" encoding="utf-8"?>
<comments xmlns="http://schemas.openxmlformats.org/spreadsheetml/2006/main">
  <authors>
    <author>EESC</author>
  </authors>
  <commentList>
    <comment ref="C3" authorId="0" shapeId="0">
      <text>
        <r>
          <rPr>
            <b/>
            <sz val="9"/>
            <color indexed="81"/>
            <rFont val="Segoe UI"/>
            <family val="2"/>
          </rPr>
          <t>EESC:</t>
        </r>
        <r>
          <rPr>
            <sz val="9"/>
            <color indexed="81"/>
            <rFont val="Segoe UI"/>
            <family val="2"/>
          </rPr>
          <t xml:space="preserve">
NECESSIDADE PROJETADA OU PREVISTA</t>
        </r>
      </text>
    </comment>
    <comment ref="C4" authorId="0" shapeId="0">
      <text>
        <r>
          <rPr>
            <b/>
            <sz val="9"/>
            <color indexed="81"/>
            <rFont val="Segoe UI"/>
            <family val="2"/>
          </rPr>
          <t>EESC:</t>
        </r>
        <r>
          <rPr>
            <sz val="9"/>
            <color indexed="81"/>
            <rFont val="Segoe UI"/>
            <family val="2"/>
          </rPr>
          <t xml:space="preserve">
RECEBIMENTO PREVISTO OU PROJETADO</t>
        </r>
      </text>
    </comment>
    <comment ref="F4" authorId="0" shapeId="0">
      <text>
        <r>
          <rPr>
            <b/>
            <sz val="9"/>
            <color indexed="81"/>
            <rFont val="Segoe UI"/>
            <family val="2"/>
          </rPr>
          <t>EESC:</t>
        </r>
        <r>
          <rPr>
            <sz val="9"/>
            <color indexed="81"/>
            <rFont val="Segoe UI"/>
            <family val="2"/>
          </rPr>
          <t xml:space="preserve">
SEM EMPENHO</t>
        </r>
      </text>
    </comment>
    <comment ref="C6" authorId="0" shapeId="0">
      <text>
        <r>
          <rPr>
            <b/>
            <sz val="9"/>
            <color indexed="81"/>
            <rFont val="Segoe UI"/>
            <family val="2"/>
          </rPr>
          <t>EESC:</t>
        </r>
        <r>
          <rPr>
            <sz val="9"/>
            <color indexed="81"/>
            <rFont val="Segoe UI"/>
            <family val="2"/>
          </rPr>
          <t xml:space="preserve">
NECESSIDADE LIQUIDA</t>
        </r>
      </text>
    </comment>
    <comment ref="C7" authorId="0" shapeId="0">
      <text>
        <r>
          <rPr>
            <b/>
            <sz val="9"/>
            <color indexed="81"/>
            <rFont val="Segoe UI"/>
            <family val="2"/>
          </rPr>
          <t>EESC:</t>
        </r>
        <r>
          <rPr>
            <sz val="9"/>
            <color indexed="81"/>
            <rFont val="Segoe UI"/>
            <family val="2"/>
          </rPr>
          <t xml:space="preserve">
LIB DO PEDIDO (OP)</t>
        </r>
      </text>
    </comment>
    <comment ref="A10" authorId="0" shapeId="0">
      <text>
        <r>
          <rPr>
            <b/>
            <sz val="9"/>
            <color indexed="81"/>
            <rFont val="Segoe UI"/>
            <family val="2"/>
          </rPr>
          <t>EESC:</t>
        </r>
        <r>
          <rPr>
            <sz val="9"/>
            <color indexed="81"/>
            <rFont val="Segoe UI"/>
            <family val="2"/>
          </rPr>
          <t xml:space="preserve">
Tamanho do Lote</t>
        </r>
      </text>
    </comment>
  </commentList>
</comments>
</file>

<file path=xl/sharedStrings.xml><?xml version="1.0" encoding="utf-8"?>
<sst xmlns="http://schemas.openxmlformats.org/spreadsheetml/2006/main" count="1067" uniqueCount="82">
  <si>
    <t>QR</t>
  </si>
  <si>
    <t>TA</t>
  </si>
  <si>
    <t>ES</t>
  </si>
  <si>
    <t>NP</t>
  </si>
  <si>
    <t>RP</t>
  </si>
  <si>
    <t>NL</t>
  </si>
  <si>
    <t>LP</t>
  </si>
  <si>
    <t>DISP</t>
  </si>
  <si>
    <t>Bomba d´água B230</t>
  </si>
  <si>
    <t>Componente de ignição</t>
  </si>
  <si>
    <t>Componente de partida</t>
  </si>
  <si>
    <t>Tanque de combustível</t>
  </si>
  <si>
    <t>Aro de proteção com base</t>
  </si>
  <si>
    <t>Corpo da bomba</t>
  </si>
  <si>
    <t>motor a gasolina com conexão</t>
  </si>
  <si>
    <t>Tubo de aço 1" 1/2</t>
  </si>
  <si>
    <t>tempo unitário</t>
  </si>
  <si>
    <t>setup (QR) 113 min.</t>
  </si>
  <si>
    <t>setup (QR) min.</t>
  </si>
  <si>
    <t>setup (QR) 30 min.</t>
  </si>
  <si>
    <t>21 horas</t>
  </si>
  <si>
    <t>42 horas</t>
  </si>
  <si>
    <t>63 horas</t>
  </si>
  <si>
    <t>84 horas</t>
  </si>
  <si>
    <t>104 horas</t>
  </si>
  <si>
    <t>114 horas</t>
  </si>
  <si>
    <t>Segunda</t>
  </si>
  <si>
    <t>Terça</t>
  </si>
  <si>
    <t>Quarta</t>
  </si>
  <si>
    <t>Quinta</t>
  </si>
  <si>
    <t>Sexta</t>
  </si>
  <si>
    <t>Sábado</t>
  </si>
  <si>
    <t>setup (QR) 20 min.</t>
  </si>
  <si>
    <t>setup (QR) 40 min.</t>
  </si>
  <si>
    <t>120+9840</t>
  </si>
  <si>
    <t>3200+7250</t>
  </si>
  <si>
    <t>M6</t>
  </si>
  <si>
    <t>3500+4150</t>
  </si>
  <si>
    <t>14 horas</t>
  </si>
  <si>
    <t>28 horas</t>
  </si>
  <si>
    <t>56 horas</t>
  </si>
  <si>
    <t>70 horas</t>
  </si>
  <si>
    <t>80 horas</t>
  </si>
  <si>
    <t>200+9950</t>
  </si>
  <si>
    <t>20+10180</t>
  </si>
  <si>
    <t>0+10950</t>
  </si>
  <si>
    <t>200+10250</t>
  </si>
  <si>
    <t>2000+8450</t>
  </si>
  <si>
    <t>4000+6450</t>
  </si>
  <si>
    <t>Recursos = 7</t>
  </si>
  <si>
    <t>Divisão em Lotes</t>
  </si>
  <si>
    <t>Recursos = 1</t>
  </si>
  <si>
    <t>Recursos = 2</t>
  </si>
  <si>
    <t>20+3547</t>
  </si>
  <si>
    <t>250+3317</t>
  </si>
  <si>
    <t>200+3617</t>
  </si>
  <si>
    <t>500+3317</t>
  </si>
  <si>
    <t>400+1518</t>
  </si>
  <si>
    <t>400+3318</t>
  </si>
  <si>
    <t>(((I6*B7)+A5)/60)/(A1*D2)</t>
  </si>
  <si>
    <t>((((F15+230)*B16)+A14)/60)/(14)</t>
  </si>
  <si>
    <t>600+9950</t>
  </si>
  <si>
    <t>(((F24*B25)+40)/60)/28</t>
  </si>
  <si>
    <t>sem prazo</t>
  </si>
  <si>
    <t>Bicicleta</t>
  </si>
  <si>
    <t>Selin</t>
  </si>
  <si>
    <t>Roda</t>
  </si>
  <si>
    <t>Quadro</t>
  </si>
  <si>
    <t>Pneu</t>
  </si>
  <si>
    <t>Aro</t>
  </si>
  <si>
    <t>cubo</t>
  </si>
  <si>
    <t>Raio</t>
  </si>
  <si>
    <t>tubo metálico</t>
  </si>
  <si>
    <t>tira metálica</t>
  </si>
  <si>
    <t>rolamento</t>
  </si>
  <si>
    <t>eixo da roda</t>
  </si>
  <si>
    <t>cubo externo</t>
  </si>
  <si>
    <t>tempo unit. Mont.</t>
  </si>
  <si>
    <t>tempo unit. Teste</t>
  </si>
  <si>
    <t>900 + 300</t>
  </si>
  <si>
    <t>1200 +300</t>
  </si>
  <si>
    <t>500 + 800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</si>
</sst>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\ &quot;minutos&quot;"/>
    <numFmt numFmtId="165" formatCode="0.0\ &quot;dias&quot;"/>
    <numFmt numFmtId="166" formatCode="0.00\ &quot;(Recurso)&quot;"/>
    <numFmt numFmtId="167" formatCode="0.00\ &quot;setup (QR)&quot;"/>
    <numFmt numFmtId="168" formatCode="0.00\ &quot;horas&quot;"/>
    <numFmt numFmtId="169" formatCode="0\ &quot;+ 900&quot;"/>
    <numFmt numFmtId="170" formatCode="0.00\ &quot;dias&quot;"/>
  </numFmts>
  <fonts count="10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0" xfId="0" applyFill="1"/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4" fillId="0" borderId="0" xfId="1"/>
    <xf numFmtId="0" fontId="4" fillId="2" borderId="0" xfId="1" applyFill="1"/>
    <xf numFmtId="0" fontId="1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4" fillId="0" borderId="1" xfId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4" fillId="0" borderId="1" xfId="1" applyNumberFormat="1" applyBorder="1" applyAlignment="1">
      <alignment horizontal="center"/>
    </xf>
    <xf numFmtId="0" fontId="1" fillId="0" borderId="5" xfId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167" fontId="1" fillId="3" borderId="1" xfId="1" applyNumberFormat="1" applyFont="1" applyFill="1" applyBorder="1" applyAlignment="1">
      <alignment horizontal="center"/>
    </xf>
    <xf numFmtId="168" fontId="1" fillId="0" borderId="1" xfId="1" applyNumberFormat="1" applyFont="1" applyBorder="1" applyAlignment="1">
      <alignment horizontal="center"/>
    </xf>
    <xf numFmtId="0" fontId="5" fillId="2" borderId="0" xfId="1" applyFont="1" applyFill="1"/>
    <xf numFmtId="0" fontId="6" fillId="6" borderId="1" xfId="1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/>
    </xf>
    <xf numFmtId="0" fontId="1" fillId="7" borderId="2" xfId="1" applyFont="1" applyFill="1" applyBorder="1" applyAlignment="1">
      <alignment horizontal="center"/>
    </xf>
    <xf numFmtId="169" fontId="3" fillId="0" borderId="1" xfId="1" applyNumberFormat="1" applyFont="1" applyBorder="1" applyAlignment="1">
      <alignment horizontal="center"/>
    </xf>
    <xf numFmtId="170" fontId="2" fillId="0" borderId="1" xfId="1" applyNumberFormat="1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5" xfId="1" applyFill="1" applyBorder="1" applyAlignment="1">
      <alignment horizontal="center"/>
    </xf>
    <xf numFmtId="0" fontId="4" fillId="3" borderId="6" xfId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5" xfId="1" applyFill="1" applyBorder="1" applyAlignment="1">
      <alignment horizontal="center"/>
    </xf>
    <xf numFmtId="0" fontId="4" fillId="5" borderId="6" xfId="1" applyFill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166" fontId="4" fillId="5" borderId="5" xfId="1" applyNumberFormat="1" applyFont="1" applyFill="1" applyBorder="1" applyAlignment="1">
      <alignment horizontal="center"/>
    </xf>
    <xf numFmtId="166" fontId="4" fillId="5" borderId="5" xfId="1" applyNumberFormat="1" applyFill="1" applyBorder="1" applyAlignment="1">
      <alignment horizontal="center"/>
    </xf>
    <xf numFmtId="166" fontId="4" fillId="5" borderId="6" xfId="1" applyNumberFormat="1" applyFill="1" applyBorder="1" applyAlignment="1">
      <alignment horizontal="center"/>
    </xf>
    <xf numFmtId="166" fontId="4" fillId="3" borderId="5" xfId="1" applyNumberFormat="1" applyFont="1" applyFill="1" applyBorder="1" applyAlignment="1">
      <alignment horizontal="center"/>
    </xf>
    <xf numFmtId="166" fontId="4" fillId="3" borderId="5" xfId="1" applyNumberFormat="1" applyFill="1" applyBorder="1" applyAlignment="1">
      <alignment horizontal="center"/>
    </xf>
    <xf numFmtId="166" fontId="4" fillId="3" borderId="6" xfId="1" applyNumberForma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8" borderId="0" xfId="0" applyFill="1"/>
    <xf numFmtId="0" fontId="0" fillId="9" borderId="0" xfId="0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2"/>
  <sheetViews>
    <sheetView tabSelected="1" zoomScale="160" zoomScaleNormal="160" workbookViewId="0">
      <selection activeCell="A2" sqref="A2:B2"/>
    </sheetView>
  </sheetViews>
  <sheetFormatPr defaultRowHeight="12.75" x14ac:dyDescent="0.2"/>
  <cols>
    <col min="1" max="1" width="20.140625" customWidth="1"/>
    <col min="2" max="2" width="12.7109375" bestFit="1" customWidth="1"/>
    <col min="3" max="3" width="7.7109375" customWidth="1"/>
    <col min="5" max="5" width="10.140625" bestFit="1" customWidth="1"/>
    <col min="7" max="7" width="10.140625" bestFit="1" customWidth="1"/>
    <col min="9" max="9" width="9.5703125" bestFit="1" customWidth="1"/>
  </cols>
  <sheetData>
    <row r="1" spans="1:10" x14ac:dyDescent="0.2">
      <c r="A1" s="36"/>
      <c r="B1" s="36"/>
      <c r="C1" s="37"/>
      <c r="D1" s="2" t="s">
        <v>26</v>
      </c>
      <c r="E1" s="2" t="s">
        <v>27</v>
      </c>
      <c r="F1" s="2" t="s">
        <v>28</v>
      </c>
      <c r="G1" s="2" t="s">
        <v>29</v>
      </c>
      <c r="H1" s="2" t="s">
        <v>30</v>
      </c>
      <c r="I1" s="2" t="s">
        <v>31</v>
      </c>
      <c r="J1" s="59"/>
    </row>
    <row r="2" spans="1:10" s="7" customFormat="1" x14ac:dyDescent="0.2">
      <c r="A2" s="38" t="s">
        <v>8</v>
      </c>
      <c r="B2" s="39"/>
      <c r="C2" s="2"/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 t="s">
        <v>25</v>
      </c>
      <c r="J2" s="59"/>
    </row>
    <row r="3" spans="1:10" s="7" customFormat="1" x14ac:dyDescent="0.2">
      <c r="A3" s="4" t="s">
        <v>0</v>
      </c>
      <c r="B3" s="6">
        <v>500</v>
      </c>
      <c r="C3" s="55" t="s">
        <v>3</v>
      </c>
      <c r="D3" s="1"/>
      <c r="E3" s="1"/>
      <c r="F3" s="1"/>
      <c r="G3" s="1"/>
      <c r="H3" s="1"/>
      <c r="I3" s="1">
        <v>10100</v>
      </c>
      <c r="J3" s="59"/>
    </row>
    <row r="4" spans="1:10" s="7" customFormat="1" x14ac:dyDescent="0.2">
      <c r="A4" s="2" t="s">
        <v>1</v>
      </c>
      <c r="B4" s="11">
        <f>(((H7*B7)+30)/60)/147</f>
        <v>0.83673469387755117</v>
      </c>
      <c r="C4" s="56" t="s">
        <v>4</v>
      </c>
      <c r="D4" s="1">
        <v>0</v>
      </c>
      <c r="E4" s="1">
        <v>0</v>
      </c>
      <c r="F4" s="57">
        <v>1000</v>
      </c>
      <c r="G4" s="1">
        <v>0</v>
      </c>
      <c r="H4" s="1">
        <v>0</v>
      </c>
      <c r="I4" s="1"/>
      <c r="J4" s="59"/>
    </row>
    <row r="5" spans="1:10" s="7" customFormat="1" x14ac:dyDescent="0.2">
      <c r="A5" s="10" t="s">
        <v>19</v>
      </c>
      <c r="B5" s="2" t="s">
        <v>7</v>
      </c>
      <c r="C5" s="5">
        <v>200</v>
      </c>
      <c r="D5" s="1">
        <v>200</v>
      </c>
      <c r="E5" s="1">
        <v>200</v>
      </c>
      <c r="F5" s="1">
        <f>1200+F7</f>
        <v>4150</v>
      </c>
      <c r="G5" s="1">
        <v>7150</v>
      </c>
      <c r="H5" s="1">
        <v>10150</v>
      </c>
      <c r="I5" s="9">
        <v>10150</v>
      </c>
      <c r="J5" s="59"/>
    </row>
    <row r="6" spans="1:10" s="7" customFormat="1" x14ac:dyDescent="0.2">
      <c r="A6" s="10" t="s">
        <v>2</v>
      </c>
      <c r="B6" s="58">
        <v>50</v>
      </c>
      <c r="C6" s="56" t="s">
        <v>5</v>
      </c>
      <c r="D6" s="1"/>
      <c r="E6" s="1"/>
      <c r="F6" s="1"/>
      <c r="G6" s="1"/>
      <c r="H6" s="1"/>
      <c r="I6" s="1"/>
      <c r="J6" s="59"/>
    </row>
    <row r="7" spans="1:10" s="7" customFormat="1" x14ac:dyDescent="0.2">
      <c r="A7" s="2" t="s">
        <v>16</v>
      </c>
      <c r="B7" s="8">
        <v>2.4500000000000002</v>
      </c>
      <c r="C7" s="56" t="s">
        <v>6</v>
      </c>
      <c r="D7" s="1"/>
      <c r="E7" s="1"/>
      <c r="F7" s="1">
        <v>2950</v>
      </c>
      <c r="G7" s="1">
        <v>3000</v>
      </c>
      <c r="H7" s="1">
        <v>3000</v>
      </c>
      <c r="I7" s="1"/>
      <c r="J7" s="59"/>
    </row>
    <row r="8" spans="1:10" s="7" customFormat="1" x14ac:dyDescent="0.2">
      <c r="A8" s="36"/>
      <c r="B8" s="36"/>
      <c r="C8" s="37"/>
      <c r="D8" s="2" t="s">
        <v>26</v>
      </c>
      <c r="E8" s="2" t="s">
        <v>27</v>
      </c>
      <c r="F8" s="2" t="s">
        <v>28</v>
      </c>
      <c r="G8" s="2" t="s">
        <v>29</v>
      </c>
      <c r="H8" s="2" t="s">
        <v>30</v>
      </c>
      <c r="I8" s="2" t="s">
        <v>31</v>
      </c>
      <c r="J8" s="60"/>
    </row>
    <row r="9" spans="1:10" s="7" customFormat="1" x14ac:dyDescent="0.2">
      <c r="A9" s="38" t="s">
        <v>9</v>
      </c>
      <c r="B9" s="39"/>
      <c r="C9" s="2"/>
      <c r="D9" s="2" t="s">
        <v>20</v>
      </c>
      <c r="E9" s="2" t="s">
        <v>21</v>
      </c>
      <c r="F9" s="2" t="s">
        <v>22</v>
      </c>
      <c r="G9" s="2" t="s">
        <v>23</v>
      </c>
      <c r="H9" s="2" t="s">
        <v>24</v>
      </c>
      <c r="I9" s="2" t="s">
        <v>25</v>
      </c>
      <c r="J9" s="60"/>
    </row>
    <row r="10" spans="1:10" s="7" customFormat="1" x14ac:dyDescent="0.2">
      <c r="A10" s="55" t="s">
        <v>0</v>
      </c>
      <c r="B10" s="6">
        <v>1000</v>
      </c>
      <c r="C10" s="4" t="s">
        <v>3</v>
      </c>
      <c r="D10" s="1"/>
      <c r="E10" s="1"/>
      <c r="F10" s="1">
        <v>2950</v>
      </c>
      <c r="G10" s="1">
        <v>3000</v>
      </c>
      <c r="H10" s="1">
        <v>3000</v>
      </c>
      <c r="I10" s="1"/>
      <c r="J10" s="60"/>
    </row>
    <row r="11" spans="1:10" s="7" customFormat="1" x14ac:dyDescent="0.2">
      <c r="A11" s="2" t="s">
        <v>1</v>
      </c>
      <c r="B11" s="11">
        <f>(((F13*B14)+20)/60)/14</f>
        <v>0.37202380952380948</v>
      </c>
      <c r="C11" s="2" t="s">
        <v>4</v>
      </c>
      <c r="D11" s="1"/>
      <c r="E11" s="1">
        <v>1000</v>
      </c>
      <c r="F11" s="1"/>
      <c r="G11" s="1"/>
      <c r="H11" s="1"/>
      <c r="I11" s="1"/>
      <c r="J11" s="60"/>
    </row>
    <row r="12" spans="1:10" s="7" customFormat="1" x14ac:dyDescent="0.2">
      <c r="A12" s="10" t="s">
        <v>32</v>
      </c>
      <c r="B12" s="2" t="s">
        <v>7</v>
      </c>
      <c r="C12" s="5">
        <v>20</v>
      </c>
      <c r="D12" s="1">
        <v>20</v>
      </c>
      <c r="E12" s="1">
        <v>1020</v>
      </c>
      <c r="F12" s="1">
        <f>1020+1950</f>
        <v>2970</v>
      </c>
      <c r="G12" s="9">
        <v>5970</v>
      </c>
      <c r="H12" s="1">
        <v>8970</v>
      </c>
      <c r="I12" s="1"/>
      <c r="J12" s="60"/>
    </row>
    <row r="13" spans="1:10" s="7" customFormat="1" x14ac:dyDescent="0.2">
      <c r="A13" s="2" t="s">
        <v>2</v>
      </c>
      <c r="B13" s="3">
        <v>250</v>
      </c>
      <c r="C13" s="2" t="s">
        <v>5</v>
      </c>
      <c r="D13" s="1"/>
      <c r="E13" s="1"/>
      <c r="F13" s="1">
        <f>F10-(E12-C12)</f>
        <v>1950</v>
      </c>
      <c r="G13" s="1">
        <v>3000</v>
      </c>
      <c r="H13" s="1">
        <v>3000</v>
      </c>
      <c r="I13" s="1"/>
      <c r="J13" s="60"/>
    </row>
    <row r="14" spans="1:10" s="7" customFormat="1" x14ac:dyDescent="0.2">
      <c r="A14" s="2" t="s">
        <v>16</v>
      </c>
      <c r="B14" s="8">
        <v>0.15</v>
      </c>
      <c r="C14" s="2" t="s">
        <v>6</v>
      </c>
      <c r="D14" s="1"/>
      <c r="E14" s="1"/>
      <c r="F14" s="1">
        <v>1950</v>
      </c>
      <c r="G14" s="1">
        <v>3000</v>
      </c>
      <c r="H14" s="1">
        <v>3000</v>
      </c>
      <c r="I14" s="1"/>
      <c r="J14" s="60"/>
    </row>
    <row r="15" spans="1:10" s="7" customFormat="1" x14ac:dyDescent="0.2">
      <c r="A15" s="36"/>
      <c r="B15" s="36"/>
      <c r="C15" s="37"/>
      <c r="D15" s="2" t="s">
        <v>26</v>
      </c>
      <c r="E15" s="2" t="s">
        <v>27</v>
      </c>
      <c r="F15" s="2" t="s">
        <v>28</v>
      </c>
      <c r="G15" s="2" t="s">
        <v>29</v>
      </c>
      <c r="H15" s="2" t="s">
        <v>30</v>
      </c>
      <c r="I15" s="2" t="s">
        <v>31</v>
      </c>
    </row>
    <row r="16" spans="1:10" s="7" customFormat="1" x14ac:dyDescent="0.2">
      <c r="A16" s="38" t="s">
        <v>10</v>
      </c>
      <c r="B16" s="39"/>
      <c r="C16" s="2"/>
      <c r="D16" s="2" t="s">
        <v>20</v>
      </c>
      <c r="E16" s="2" t="s">
        <v>21</v>
      </c>
      <c r="F16" s="2" t="s">
        <v>22</v>
      </c>
      <c r="G16" s="2" t="s">
        <v>23</v>
      </c>
      <c r="H16" s="2" t="s">
        <v>24</v>
      </c>
      <c r="I16" s="2" t="s">
        <v>25</v>
      </c>
    </row>
    <row r="17" spans="1:9" s="7" customFormat="1" x14ac:dyDescent="0.2">
      <c r="A17" s="4" t="s">
        <v>0</v>
      </c>
      <c r="B17" s="6">
        <v>600</v>
      </c>
      <c r="C17" s="4" t="s">
        <v>3</v>
      </c>
      <c r="D17" s="1"/>
      <c r="E17" s="1"/>
      <c r="F17" s="1"/>
      <c r="G17" s="1">
        <v>9950</v>
      </c>
      <c r="H17" s="1"/>
      <c r="I17" s="1"/>
    </row>
    <row r="18" spans="1:9" s="7" customFormat="1" x14ac:dyDescent="0.2">
      <c r="A18" s="2" t="s">
        <v>1</v>
      </c>
      <c r="B18" s="11">
        <f>(((D21*B21)+40)/60)/14</f>
        <v>2.3904761904761904</v>
      </c>
      <c r="C18" s="2" t="s">
        <v>4</v>
      </c>
      <c r="D18" s="1"/>
      <c r="E18" s="1"/>
      <c r="F18" s="1"/>
      <c r="G18" s="1"/>
      <c r="H18" s="1"/>
      <c r="I18" s="1"/>
    </row>
    <row r="19" spans="1:9" s="7" customFormat="1" x14ac:dyDescent="0.2">
      <c r="A19" s="10" t="s">
        <v>33</v>
      </c>
      <c r="B19" s="2" t="s">
        <v>7</v>
      </c>
      <c r="C19" s="5">
        <v>120</v>
      </c>
      <c r="D19" s="1">
        <v>120</v>
      </c>
      <c r="E19" s="1">
        <v>120</v>
      </c>
      <c r="F19" s="1">
        <v>120</v>
      </c>
      <c r="G19" s="9" t="s">
        <v>34</v>
      </c>
      <c r="H19" s="1"/>
      <c r="I19" s="1"/>
    </row>
    <row r="20" spans="1:9" s="7" customFormat="1" x14ac:dyDescent="0.2">
      <c r="A20" s="2" t="s">
        <v>2</v>
      </c>
      <c r="B20" s="3">
        <v>10</v>
      </c>
      <c r="C20" s="2" t="s">
        <v>5</v>
      </c>
      <c r="D20" s="1"/>
      <c r="E20" s="1"/>
      <c r="F20" s="1"/>
      <c r="G20" s="1">
        <v>9840</v>
      </c>
      <c r="H20" s="1"/>
      <c r="I20" s="1"/>
    </row>
    <row r="21" spans="1:9" s="7" customFormat="1" x14ac:dyDescent="0.2">
      <c r="A21" s="2" t="s">
        <v>16</v>
      </c>
      <c r="B21" s="8">
        <v>0.2</v>
      </c>
      <c r="C21" s="2" t="s">
        <v>6</v>
      </c>
      <c r="D21" s="1">
        <v>9840</v>
      </c>
      <c r="E21" s="1"/>
      <c r="F21" s="1"/>
      <c r="G21" s="1"/>
      <c r="H21" s="1"/>
      <c r="I21" s="1"/>
    </row>
    <row r="22" spans="1:9" s="7" customFormat="1" x14ac:dyDescent="0.2">
      <c r="A22" s="36"/>
      <c r="B22" s="36"/>
      <c r="C22" s="37"/>
      <c r="D22" s="2" t="s">
        <v>26</v>
      </c>
      <c r="E22" s="2" t="s">
        <v>27</v>
      </c>
      <c r="F22" s="2" t="s">
        <v>28</v>
      </c>
      <c r="G22" s="2" t="s">
        <v>29</v>
      </c>
      <c r="H22" s="2" t="s">
        <v>30</v>
      </c>
      <c r="I22" s="2" t="s">
        <v>31</v>
      </c>
    </row>
    <row r="23" spans="1:9" s="7" customFormat="1" x14ac:dyDescent="0.2">
      <c r="A23" s="38" t="s">
        <v>11</v>
      </c>
      <c r="B23" s="39"/>
      <c r="C23" s="2"/>
      <c r="D23" s="2" t="s">
        <v>20</v>
      </c>
      <c r="E23" s="2" t="s">
        <v>21</v>
      </c>
      <c r="F23" s="2" t="s">
        <v>22</v>
      </c>
      <c r="G23" s="2" t="s">
        <v>23</v>
      </c>
      <c r="H23" s="2" t="s">
        <v>24</v>
      </c>
      <c r="I23" s="2" t="s">
        <v>25</v>
      </c>
    </row>
    <row r="24" spans="1:9" s="7" customFormat="1" x14ac:dyDescent="0.2">
      <c r="A24" s="4" t="s">
        <v>0</v>
      </c>
      <c r="B24" s="6">
        <v>2000</v>
      </c>
      <c r="C24" s="4" t="s">
        <v>3</v>
      </c>
      <c r="D24" s="1"/>
      <c r="E24" s="1"/>
      <c r="F24" s="1"/>
      <c r="G24" s="1">
        <v>9950</v>
      </c>
      <c r="H24" s="1"/>
      <c r="I24" s="1"/>
    </row>
    <row r="25" spans="1:9" s="7" customFormat="1" x14ac:dyDescent="0.2">
      <c r="A25" s="2" t="s">
        <v>1</v>
      </c>
      <c r="B25" s="11">
        <f>(((E28*B28))/60)/14</f>
        <v>1.9553571428571428</v>
      </c>
      <c r="C25" s="2" t="s">
        <v>4</v>
      </c>
      <c r="D25" s="1"/>
      <c r="E25" s="1"/>
      <c r="F25" s="1"/>
      <c r="G25" s="1"/>
      <c r="H25" s="1"/>
      <c r="I25" s="1"/>
    </row>
    <row r="26" spans="1:9" s="7" customFormat="1" x14ac:dyDescent="0.2">
      <c r="A26" s="10" t="s">
        <v>18</v>
      </c>
      <c r="B26" s="2" t="s">
        <v>7</v>
      </c>
      <c r="C26" s="5">
        <v>0</v>
      </c>
      <c r="D26" s="1">
        <v>0</v>
      </c>
      <c r="E26" s="1">
        <v>0</v>
      </c>
      <c r="F26" s="1">
        <v>0</v>
      </c>
      <c r="G26" s="1"/>
      <c r="H26" s="1"/>
      <c r="I26" s="1"/>
    </row>
    <row r="27" spans="1:9" s="7" customFormat="1" x14ac:dyDescent="0.2">
      <c r="A27" s="2" t="s">
        <v>2</v>
      </c>
      <c r="B27" s="3">
        <v>1000</v>
      </c>
      <c r="C27" s="2" t="s">
        <v>5</v>
      </c>
      <c r="D27" s="1"/>
      <c r="E27" s="1"/>
      <c r="F27" s="1"/>
      <c r="G27" s="1">
        <v>9950</v>
      </c>
      <c r="H27" s="1"/>
      <c r="I27" s="1"/>
    </row>
    <row r="28" spans="1:9" s="7" customFormat="1" x14ac:dyDescent="0.2">
      <c r="A28" s="2" t="s">
        <v>16</v>
      </c>
      <c r="B28" s="8">
        <v>0.15</v>
      </c>
      <c r="C28" s="2" t="s">
        <v>6</v>
      </c>
      <c r="D28" s="1"/>
      <c r="E28" s="1">
        <v>10950</v>
      </c>
      <c r="F28" s="1"/>
      <c r="G28" s="1"/>
      <c r="H28" s="1"/>
      <c r="I28" s="1"/>
    </row>
    <row r="29" spans="1:9" s="7" customFormat="1" x14ac:dyDescent="0.2">
      <c r="A29" s="36"/>
      <c r="B29" s="36"/>
      <c r="C29" s="37"/>
      <c r="D29" s="2" t="s">
        <v>26</v>
      </c>
      <c r="E29" s="2" t="s">
        <v>27</v>
      </c>
      <c r="F29" s="2" t="s">
        <v>28</v>
      </c>
      <c r="G29" s="2" t="s">
        <v>29</v>
      </c>
      <c r="H29" s="2" t="s">
        <v>30</v>
      </c>
      <c r="I29" s="2" t="s">
        <v>31</v>
      </c>
    </row>
    <row r="30" spans="1:9" s="7" customFormat="1" x14ac:dyDescent="0.2">
      <c r="A30" s="38" t="s">
        <v>12</v>
      </c>
      <c r="B30" s="39"/>
      <c r="C30" s="2"/>
      <c r="D30" s="2" t="s">
        <v>20</v>
      </c>
      <c r="E30" s="2" t="s">
        <v>21</v>
      </c>
      <c r="F30" s="2" t="s">
        <v>22</v>
      </c>
      <c r="G30" s="2" t="s">
        <v>23</v>
      </c>
      <c r="H30" s="2" t="s">
        <v>24</v>
      </c>
      <c r="I30" s="2" t="s">
        <v>25</v>
      </c>
    </row>
    <row r="31" spans="1:9" s="7" customFormat="1" x14ac:dyDescent="0.2">
      <c r="A31" s="4" t="s">
        <v>0</v>
      </c>
      <c r="B31" s="6">
        <v>2000</v>
      </c>
      <c r="C31" s="4" t="s">
        <v>3</v>
      </c>
      <c r="D31" s="1"/>
      <c r="E31" s="1"/>
      <c r="F31" s="1"/>
      <c r="G31" s="1">
        <v>9950</v>
      </c>
      <c r="H31" s="1"/>
      <c r="I31" s="1"/>
    </row>
    <row r="32" spans="1:9" s="7" customFormat="1" x14ac:dyDescent="0.2">
      <c r="A32" s="2" t="s">
        <v>1</v>
      </c>
      <c r="B32" s="11">
        <f>(((E35*B35)+113)/60)/14</f>
        <v>1.9470238095238095</v>
      </c>
      <c r="C32" s="2" t="s">
        <v>4</v>
      </c>
      <c r="D32" s="1">
        <v>3000</v>
      </c>
      <c r="E32" s="1"/>
      <c r="F32" s="1"/>
      <c r="G32" s="1"/>
      <c r="H32" s="1"/>
      <c r="I32" s="1"/>
    </row>
    <row r="33" spans="1:9" s="7" customFormat="1" x14ac:dyDescent="0.2">
      <c r="A33" s="10" t="s">
        <v>17</v>
      </c>
      <c r="B33" s="2" t="s">
        <v>7</v>
      </c>
      <c r="C33" s="5">
        <v>200</v>
      </c>
      <c r="D33" s="1">
        <v>3200</v>
      </c>
      <c r="E33" s="1">
        <v>3200</v>
      </c>
      <c r="F33" s="1">
        <v>3200</v>
      </c>
      <c r="G33" s="9" t="s">
        <v>35</v>
      </c>
      <c r="H33" s="1"/>
      <c r="I33" s="1"/>
    </row>
    <row r="34" spans="1:9" s="7" customFormat="1" x14ac:dyDescent="0.2">
      <c r="A34" s="2" t="s">
        <v>2</v>
      </c>
      <c r="B34" s="3">
        <v>500</v>
      </c>
      <c r="C34" s="2" t="s">
        <v>5</v>
      </c>
      <c r="D34" s="1"/>
      <c r="E34" s="1"/>
      <c r="F34" s="1"/>
      <c r="G34" s="1">
        <f>G31-2700</f>
        <v>7250</v>
      </c>
      <c r="H34" s="1"/>
      <c r="I34" s="1"/>
    </row>
    <row r="35" spans="1:9" s="7" customFormat="1" x14ac:dyDescent="0.2">
      <c r="A35" s="2" t="s">
        <v>16</v>
      </c>
      <c r="B35" s="8">
        <v>0.21</v>
      </c>
      <c r="C35" s="2" t="s">
        <v>6</v>
      </c>
      <c r="D35" s="1"/>
      <c r="E35" s="1">
        <v>7250</v>
      </c>
      <c r="F35" s="1"/>
      <c r="G35" s="1"/>
      <c r="H35" s="1"/>
      <c r="I35" s="1"/>
    </row>
    <row r="36" spans="1:9" s="7" customFormat="1" x14ac:dyDescent="0.2">
      <c r="A36" s="36"/>
      <c r="B36" s="36"/>
      <c r="C36" s="37"/>
      <c r="D36" s="2" t="s">
        <v>26</v>
      </c>
      <c r="E36" s="2" t="s">
        <v>27</v>
      </c>
      <c r="F36" s="2" t="s">
        <v>28</v>
      </c>
      <c r="G36" s="2" t="s">
        <v>29</v>
      </c>
      <c r="H36" s="2" t="s">
        <v>30</v>
      </c>
      <c r="I36" s="2" t="s">
        <v>31</v>
      </c>
    </row>
    <row r="37" spans="1:9" s="7" customFormat="1" x14ac:dyDescent="0.2">
      <c r="A37" s="38" t="s">
        <v>13</v>
      </c>
      <c r="B37" s="39"/>
      <c r="C37" s="2"/>
      <c r="D37" s="2" t="s">
        <v>20</v>
      </c>
      <c r="E37" s="2" t="s">
        <v>21</v>
      </c>
      <c r="F37" s="2" t="s">
        <v>22</v>
      </c>
      <c r="G37" s="2" t="s">
        <v>23</v>
      </c>
      <c r="H37" s="2" t="s">
        <v>24</v>
      </c>
      <c r="I37" s="2" t="s">
        <v>25</v>
      </c>
    </row>
    <row r="38" spans="1:9" s="7" customFormat="1" x14ac:dyDescent="0.2">
      <c r="A38" s="4" t="s">
        <v>0</v>
      </c>
      <c r="B38" s="6">
        <v>1200</v>
      </c>
      <c r="C38" s="4" t="s">
        <v>3</v>
      </c>
      <c r="D38" s="1"/>
      <c r="E38" s="1"/>
      <c r="F38" s="1"/>
      <c r="G38" s="1">
        <v>9950</v>
      </c>
      <c r="H38" s="1"/>
      <c r="I38" s="1"/>
    </row>
    <row r="39" spans="1:9" s="7" customFormat="1" x14ac:dyDescent="0.2">
      <c r="A39" s="2" t="s">
        <v>1</v>
      </c>
      <c r="B39" s="11">
        <f>(((E42*B42))/60)/14</f>
        <v>1.3077380952380953</v>
      </c>
      <c r="C39" s="2" t="s">
        <v>4</v>
      </c>
      <c r="D39" s="1"/>
      <c r="E39" s="1"/>
      <c r="F39" s="1"/>
      <c r="G39" s="1"/>
      <c r="H39" s="1"/>
      <c r="I39" s="1"/>
    </row>
    <row r="40" spans="1:9" s="7" customFormat="1" x14ac:dyDescent="0.2">
      <c r="A40" s="10" t="s">
        <v>18</v>
      </c>
      <c r="B40" s="2" t="s">
        <v>7</v>
      </c>
      <c r="C40" s="5">
        <v>2000</v>
      </c>
      <c r="D40" s="1">
        <v>2000</v>
      </c>
      <c r="E40" s="1">
        <v>2000</v>
      </c>
      <c r="F40" s="1">
        <v>2000</v>
      </c>
      <c r="G40" s="1"/>
      <c r="H40" s="1"/>
      <c r="I40" s="1"/>
    </row>
    <row r="41" spans="1:9" s="7" customFormat="1" x14ac:dyDescent="0.2">
      <c r="A41" s="2" t="s">
        <v>2</v>
      </c>
      <c r="B41" s="3">
        <v>500</v>
      </c>
      <c r="C41" s="2" t="s">
        <v>5</v>
      </c>
      <c r="D41" s="1"/>
      <c r="E41" s="1"/>
      <c r="F41" s="1"/>
      <c r="G41" s="1">
        <f>G38-1500</f>
        <v>8450</v>
      </c>
      <c r="H41" s="1"/>
      <c r="I41" s="1"/>
    </row>
    <row r="42" spans="1:9" s="7" customFormat="1" x14ac:dyDescent="0.2">
      <c r="A42" s="2" t="s">
        <v>16</v>
      </c>
      <c r="B42" s="8">
        <v>0.13</v>
      </c>
      <c r="C42" s="2" t="s">
        <v>6</v>
      </c>
      <c r="D42" s="1"/>
      <c r="E42" s="1">
        <v>8450</v>
      </c>
      <c r="F42" s="1"/>
      <c r="G42" s="1"/>
      <c r="H42" s="1"/>
      <c r="I42" s="1"/>
    </row>
    <row r="43" spans="1:9" s="7" customFormat="1" x14ac:dyDescent="0.2">
      <c r="A43" s="36"/>
      <c r="B43" s="36"/>
      <c r="C43" s="37"/>
      <c r="D43" s="2" t="s">
        <v>26</v>
      </c>
      <c r="E43" s="2" t="s">
        <v>27</v>
      </c>
      <c r="F43" s="2" t="s">
        <v>28</v>
      </c>
      <c r="G43" s="2" t="s">
        <v>29</v>
      </c>
      <c r="H43" s="2" t="s">
        <v>30</v>
      </c>
      <c r="I43" s="2" t="s">
        <v>31</v>
      </c>
    </row>
    <row r="44" spans="1:9" s="7" customFormat="1" x14ac:dyDescent="0.2">
      <c r="A44" s="38" t="s">
        <v>14</v>
      </c>
      <c r="B44" s="39"/>
      <c r="C44" s="2"/>
      <c r="D44" s="2" t="s">
        <v>20</v>
      </c>
      <c r="E44" s="2" t="s">
        <v>21</v>
      </c>
      <c r="F44" s="2" t="s">
        <v>22</v>
      </c>
      <c r="G44" s="2" t="s">
        <v>23</v>
      </c>
      <c r="H44" s="2" t="s">
        <v>24</v>
      </c>
      <c r="I44" s="2" t="s">
        <v>25</v>
      </c>
    </row>
    <row r="45" spans="1:9" s="7" customFormat="1" x14ac:dyDescent="0.2">
      <c r="A45" s="4" t="s">
        <v>0</v>
      </c>
      <c r="B45" s="6">
        <v>100</v>
      </c>
      <c r="C45" s="4" t="s">
        <v>3</v>
      </c>
      <c r="D45" s="1"/>
      <c r="E45" s="1"/>
      <c r="F45" s="1"/>
      <c r="G45" s="1">
        <v>9950</v>
      </c>
      <c r="H45" s="1"/>
      <c r="I45" s="1"/>
    </row>
    <row r="46" spans="1:9" s="7" customFormat="1" x14ac:dyDescent="0.2">
      <c r="A46" s="2" t="s">
        <v>1</v>
      </c>
      <c r="B46" s="11">
        <f>(((D49*B49))/60)/14</f>
        <v>2.6875</v>
      </c>
      <c r="C46" s="2" t="s">
        <v>4</v>
      </c>
      <c r="D46" s="1"/>
      <c r="E46" s="1"/>
      <c r="F46" s="1"/>
      <c r="G46" s="1"/>
      <c r="H46" s="1"/>
      <c r="I46" s="1"/>
    </row>
    <row r="47" spans="1:9" s="7" customFormat="1" x14ac:dyDescent="0.2">
      <c r="A47" s="10" t="s">
        <v>18</v>
      </c>
      <c r="B47" s="2" t="s">
        <v>7</v>
      </c>
      <c r="C47" s="5">
        <v>4000</v>
      </c>
      <c r="D47" s="1">
        <v>4000</v>
      </c>
      <c r="E47" s="1">
        <v>4000</v>
      </c>
      <c r="F47" s="1">
        <v>4000</v>
      </c>
      <c r="G47" s="1"/>
      <c r="H47" s="1"/>
      <c r="I47" s="1"/>
    </row>
    <row r="48" spans="1:9" s="7" customFormat="1" x14ac:dyDescent="0.2">
      <c r="A48" s="2" t="s">
        <v>2</v>
      </c>
      <c r="B48" s="3">
        <v>500</v>
      </c>
      <c r="C48" s="2" t="s">
        <v>5</v>
      </c>
      <c r="D48" s="1"/>
      <c r="E48" s="1"/>
      <c r="F48" s="1"/>
      <c r="G48" s="1">
        <f>G45-3500</f>
        <v>6450</v>
      </c>
      <c r="H48" s="1"/>
      <c r="I48" s="1"/>
    </row>
    <row r="49" spans="1:9" s="7" customFormat="1" x14ac:dyDescent="0.2">
      <c r="A49" s="2" t="s">
        <v>16</v>
      </c>
      <c r="B49" s="8">
        <v>0.35</v>
      </c>
      <c r="C49" s="2" t="s">
        <v>6</v>
      </c>
      <c r="D49" s="1">
        <v>6450</v>
      </c>
      <c r="E49" s="1"/>
      <c r="F49" s="1"/>
      <c r="G49" s="1"/>
      <c r="H49" s="1"/>
      <c r="I49" s="1"/>
    </row>
    <row r="50" spans="1:9" s="7" customFormat="1" x14ac:dyDescent="0.2">
      <c r="A50" s="36"/>
      <c r="B50" s="36"/>
      <c r="C50" s="37"/>
      <c r="D50" s="2" t="s">
        <v>26</v>
      </c>
      <c r="E50" s="2" t="s">
        <v>27</v>
      </c>
      <c r="F50" s="2" t="s">
        <v>28</v>
      </c>
      <c r="G50" s="2" t="s">
        <v>29</v>
      </c>
      <c r="H50" s="2" t="s">
        <v>30</v>
      </c>
      <c r="I50" s="2" t="s">
        <v>31</v>
      </c>
    </row>
    <row r="51" spans="1:9" s="7" customFormat="1" x14ac:dyDescent="0.2">
      <c r="A51" s="38" t="s">
        <v>15</v>
      </c>
      <c r="B51" s="39"/>
      <c r="C51" s="2"/>
      <c r="D51" s="2" t="s">
        <v>20</v>
      </c>
      <c r="E51" s="2" t="s">
        <v>21</v>
      </c>
      <c r="F51" s="2" t="s">
        <v>22</v>
      </c>
      <c r="G51" s="2" t="s">
        <v>23</v>
      </c>
      <c r="H51" s="2" t="s">
        <v>24</v>
      </c>
      <c r="I51" s="2" t="s">
        <v>25</v>
      </c>
    </row>
    <row r="52" spans="1:9" s="7" customFormat="1" x14ac:dyDescent="0.2">
      <c r="A52" s="4" t="s">
        <v>0</v>
      </c>
      <c r="B52" s="6" t="s">
        <v>36</v>
      </c>
      <c r="C52" s="4" t="s">
        <v>3</v>
      </c>
      <c r="D52" s="1"/>
      <c r="E52" s="1">
        <v>7250</v>
      </c>
      <c r="F52" s="1"/>
      <c r="G52" s="1"/>
      <c r="H52" s="1"/>
      <c r="I52" s="1"/>
    </row>
    <row r="53" spans="1:9" s="7" customFormat="1" x14ac:dyDescent="0.2">
      <c r="A53" s="2" t="s">
        <v>1</v>
      </c>
      <c r="B53" s="11">
        <f>(((D56*B56))/60)/14</f>
        <v>0.49428571428571433</v>
      </c>
      <c r="C53" s="2" t="s">
        <v>4</v>
      </c>
      <c r="D53" s="1">
        <v>1000</v>
      </c>
      <c r="E53" s="1"/>
      <c r="F53" s="1"/>
      <c r="G53" s="1"/>
      <c r="H53" s="1"/>
      <c r="I53" s="1"/>
    </row>
    <row r="54" spans="1:9" s="7" customFormat="1" x14ac:dyDescent="0.2">
      <c r="A54" s="10" t="s">
        <v>18</v>
      </c>
      <c r="B54" s="2" t="s">
        <v>7</v>
      </c>
      <c r="C54" s="5">
        <v>2500</v>
      </c>
      <c r="D54" s="1">
        <v>3500</v>
      </c>
      <c r="E54" s="9" t="s">
        <v>37</v>
      </c>
      <c r="F54" s="1"/>
      <c r="G54" s="1"/>
      <c r="H54" s="1"/>
      <c r="I54" s="1"/>
    </row>
    <row r="55" spans="1:9" s="7" customFormat="1" x14ac:dyDescent="0.2">
      <c r="A55" s="2" t="s">
        <v>2</v>
      </c>
      <c r="B55" s="3">
        <v>400</v>
      </c>
      <c r="C55" s="2" t="s">
        <v>5</v>
      </c>
      <c r="D55" s="1"/>
      <c r="E55" s="1">
        <v>4150</v>
      </c>
      <c r="F55" s="1"/>
      <c r="G55" s="1"/>
      <c r="H55" s="1"/>
      <c r="I55" s="1"/>
    </row>
    <row r="56" spans="1:9" s="7" customFormat="1" x14ac:dyDescent="0.2">
      <c r="A56" s="2" t="s">
        <v>16</v>
      </c>
      <c r="B56" s="8">
        <v>0.1</v>
      </c>
      <c r="C56" s="2" t="s">
        <v>6</v>
      </c>
      <c r="D56" s="1">
        <v>4152</v>
      </c>
      <c r="E56" s="1"/>
      <c r="F56" s="1"/>
      <c r="G56" s="1"/>
      <c r="H56" s="1"/>
      <c r="I56" s="1"/>
    </row>
    <row r="57" spans="1:9" s="7" customFormat="1" x14ac:dyDescent="0.2"/>
    <row r="58" spans="1:9" s="7" customFormat="1" x14ac:dyDescent="0.2"/>
    <row r="59" spans="1:9" s="7" customFormat="1" x14ac:dyDescent="0.2"/>
    <row r="60" spans="1:9" s="7" customFormat="1" x14ac:dyDescent="0.2"/>
    <row r="61" spans="1:9" s="7" customFormat="1" x14ac:dyDescent="0.2"/>
    <row r="62" spans="1:9" s="7" customFormat="1" x14ac:dyDescent="0.2"/>
    <row r="63" spans="1:9" s="7" customFormat="1" x14ac:dyDescent="0.2"/>
    <row r="64" spans="1:9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</sheetData>
  <mergeCells count="16">
    <mergeCell ref="A43:C43"/>
    <mergeCell ref="A44:B44"/>
    <mergeCell ref="A50:C50"/>
    <mergeCell ref="A51:B51"/>
    <mergeCell ref="A22:C22"/>
    <mergeCell ref="A23:B23"/>
    <mergeCell ref="A29:C29"/>
    <mergeCell ref="A30:B30"/>
    <mergeCell ref="A36:C36"/>
    <mergeCell ref="A37:B37"/>
    <mergeCell ref="A1:C1"/>
    <mergeCell ref="A2:B2"/>
    <mergeCell ref="A8:C8"/>
    <mergeCell ref="A9:B9"/>
    <mergeCell ref="A15:C15"/>
    <mergeCell ref="A16:B16"/>
  </mergeCells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2"/>
  <sheetViews>
    <sheetView zoomScale="160" zoomScaleNormal="160" workbookViewId="0">
      <selection activeCell="F12" sqref="F12"/>
    </sheetView>
  </sheetViews>
  <sheetFormatPr defaultRowHeight="12.75" x14ac:dyDescent="0.2"/>
  <cols>
    <col min="1" max="1" width="20.140625" customWidth="1"/>
    <col min="2" max="2" width="12.7109375" bestFit="1" customWidth="1"/>
    <col min="3" max="3" width="7.7109375" customWidth="1"/>
    <col min="5" max="5" width="10.140625" bestFit="1" customWidth="1"/>
    <col min="7" max="7" width="10.140625" bestFit="1" customWidth="1"/>
    <col min="9" max="9" width="9.5703125" bestFit="1" customWidth="1"/>
  </cols>
  <sheetData>
    <row r="1" spans="1:10" x14ac:dyDescent="0.2">
      <c r="A1" s="36"/>
      <c r="B1" s="36"/>
      <c r="C1" s="37"/>
      <c r="D1" s="2" t="s">
        <v>26</v>
      </c>
      <c r="E1" s="2" t="s">
        <v>27</v>
      </c>
      <c r="F1" s="2" t="s">
        <v>28</v>
      </c>
      <c r="G1" s="2" t="s">
        <v>29</v>
      </c>
      <c r="H1" s="2" t="s">
        <v>30</v>
      </c>
      <c r="I1" s="2" t="s">
        <v>31</v>
      </c>
      <c r="J1" s="59"/>
    </row>
    <row r="2" spans="1:10" s="7" customFormat="1" x14ac:dyDescent="0.2">
      <c r="A2" s="38" t="s">
        <v>8</v>
      </c>
      <c r="B2" s="39"/>
      <c r="C2" s="2"/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 t="s">
        <v>25</v>
      </c>
      <c r="J2" s="59"/>
    </row>
    <row r="3" spans="1:10" s="7" customFormat="1" x14ac:dyDescent="0.2">
      <c r="A3" s="4" t="s">
        <v>0</v>
      </c>
      <c r="B3" s="6">
        <v>500</v>
      </c>
      <c r="C3" s="55" t="s">
        <v>3</v>
      </c>
      <c r="D3" s="1"/>
      <c r="E3" s="1"/>
      <c r="F3" s="1"/>
      <c r="G3" s="1"/>
      <c r="H3" s="1"/>
      <c r="I3" s="1">
        <v>10100</v>
      </c>
      <c r="J3" s="59"/>
    </row>
    <row r="4" spans="1:10" s="7" customFormat="1" x14ac:dyDescent="0.2">
      <c r="A4" s="2" t="s">
        <v>1</v>
      </c>
      <c r="B4" s="11">
        <f>(((F7*B7)+30)/60)/147</f>
        <v>2.4895124716553285</v>
      </c>
      <c r="C4" s="56" t="s">
        <v>4</v>
      </c>
      <c r="D4" s="1">
        <v>0</v>
      </c>
      <c r="E4" s="1">
        <v>0</v>
      </c>
      <c r="F4" s="57">
        <v>1000</v>
      </c>
      <c r="G4" s="1">
        <v>0</v>
      </c>
      <c r="H4" s="1">
        <v>0</v>
      </c>
      <c r="I4" s="1"/>
      <c r="J4" s="59"/>
    </row>
    <row r="5" spans="1:10" s="7" customFormat="1" x14ac:dyDescent="0.2">
      <c r="A5" s="10" t="s">
        <v>19</v>
      </c>
      <c r="B5" s="2" t="s">
        <v>7</v>
      </c>
      <c r="C5" s="5">
        <v>200</v>
      </c>
      <c r="D5" s="1">
        <v>200</v>
      </c>
      <c r="E5" s="1">
        <v>200</v>
      </c>
      <c r="F5" s="1">
        <f>1200+F7</f>
        <v>10150</v>
      </c>
      <c r="G5" s="1">
        <v>10150</v>
      </c>
      <c r="H5" s="1">
        <v>10150</v>
      </c>
      <c r="I5" s="9"/>
      <c r="J5" s="59"/>
    </row>
    <row r="6" spans="1:10" s="7" customFormat="1" x14ac:dyDescent="0.2">
      <c r="A6" s="10" t="s">
        <v>2</v>
      </c>
      <c r="B6" s="58">
        <v>50</v>
      </c>
      <c r="C6" s="56" t="s">
        <v>5</v>
      </c>
      <c r="D6" s="1"/>
      <c r="E6" s="1"/>
      <c r="F6" s="1"/>
      <c r="G6" s="1"/>
      <c r="H6" s="1"/>
      <c r="I6" s="1"/>
      <c r="J6" s="59"/>
    </row>
    <row r="7" spans="1:10" s="7" customFormat="1" x14ac:dyDescent="0.2">
      <c r="A7" s="2" t="s">
        <v>16</v>
      </c>
      <c r="B7" s="8">
        <v>2.4500000000000002</v>
      </c>
      <c r="C7" s="56" t="s">
        <v>6</v>
      </c>
      <c r="D7" s="1"/>
      <c r="E7" s="1"/>
      <c r="F7" s="1">
        <v>8950</v>
      </c>
      <c r="G7" s="1"/>
      <c r="H7" s="1"/>
      <c r="I7" s="1"/>
      <c r="J7" s="59"/>
    </row>
    <row r="8" spans="1:10" s="7" customFormat="1" x14ac:dyDescent="0.2">
      <c r="A8" s="36"/>
      <c r="B8" s="36"/>
      <c r="C8" s="37"/>
      <c r="D8" s="2" t="s">
        <v>26</v>
      </c>
      <c r="E8" s="2" t="s">
        <v>27</v>
      </c>
      <c r="F8" s="2" t="s">
        <v>28</v>
      </c>
      <c r="G8" s="2" t="s">
        <v>29</v>
      </c>
      <c r="H8" s="2" t="s">
        <v>30</v>
      </c>
      <c r="I8" s="2" t="s">
        <v>31</v>
      </c>
      <c r="J8" s="60"/>
    </row>
    <row r="9" spans="1:10" s="7" customFormat="1" x14ac:dyDescent="0.2">
      <c r="A9" s="38" t="s">
        <v>9</v>
      </c>
      <c r="B9" s="39"/>
      <c r="C9" s="2"/>
      <c r="D9" s="2" t="s">
        <v>20</v>
      </c>
      <c r="E9" s="2" t="s">
        <v>21</v>
      </c>
      <c r="F9" s="2" t="s">
        <v>22</v>
      </c>
      <c r="G9" s="2" t="s">
        <v>23</v>
      </c>
      <c r="H9" s="2" t="s">
        <v>24</v>
      </c>
      <c r="I9" s="2" t="s">
        <v>25</v>
      </c>
      <c r="J9" s="60"/>
    </row>
    <row r="10" spans="1:10" s="7" customFormat="1" x14ac:dyDescent="0.2">
      <c r="A10" s="55" t="s">
        <v>0</v>
      </c>
      <c r="B10" s="6">
        <v>1000</v>
      </c>
      <c r="C10" s="4" t="s">
        <v>3</v>
      </c>
      <c r="D10" s="1"/>
      <c r="E10" s="1"/>
      <c r="F10" s="1">
        <v>8950</v>
      </c>
      <c r="G10" s="1"/>
      <c r="H10" s="1"/>
      <c r="I10" s="1"/>
      <c r="J10" s="60"/>
    </row>
    <row r="11" spans="1:10" s="7" customFormat="1" x14ac:dyDescent="0.2">
      <c r="A11" s="2" t="s">
        <v>1</v>
      </c>
      <c r="B11" s="11">
        <f>(((D14*B14)+20)/60)/14</f>
        <v>1.4845238095238096</v>
      </c>
      <c r="C11" s="2" t="s">
        <v>4</v>
      </c>
      <c r="D11" s="1"/>
      <c r="E11" s="1">
        <v>1000</v>
      </c>
      <c r="F11" s="1"/>
      <c r="G11" s="1"/>
      <c r="H11" s="1"/>
      <c r="I11" s="1"/>
      <c r="J11" s="60"/>
    </row>
    <row r="12" spans="1:10" s="7" customFormat="1" x14ac:dyDescent="0.2">
      <c r="A12" s="10" t="s">
        <v>32</v>
      </c>
      <c r="B12" s="2" t="s">
        <v>7</v>
      </c>
      <c r="C12" s="5">
        <v>20</v>
      </c>
      <c r="D12" s="1">
        <v>8200</v>
      </c>
      <c r="E12" s="1">
        <v>9200</v>
      </c>
      <c r="F12" s="1">
        <v>9200</v>
      </c>
      <c r="G12" s="9"/>
      <c r="H12" s="1"/>
      <c r="I12" s="1"/>
      <c r="J12" s="60"/>
    </row>
    <row r="13" spans="1:10" s="7" customFormat="1" x14ac:dyDescent="0.2">
      <c r="A13" s="2" t="s">
        <v>2</v>
      </c>
      <c r="B13" s="3">
        <v>250</v>
      </c>
      <c r="C13" s="2" t="s">
        <v>5</v>
      </c>
      <c r="D13" s="1"/>
      <c r="E13" s="1"/>
      <c r="F13" s="1"/>
      <c r="G13" s="1"/>
      <c r="H13" s="1"/>
      <c r="I13" s="1"/>
      <c r="J13" s="60"/>
    </row>
    <row r="14" spans="1:10" s="7" customFormat="1" x14ac:dyDescent="0.2">
      <c r="A14" s="2" t="s">
        <v>16</v>
      </c>
      <c r="B14" s="8">
        <v>0.15</v>
      </c>
      <c r="C14" s="2" t="s">
        <v>6</v>
      </c>
      <c r="D14" s="1">
        <v>8180</v>
      </c>
      <c r="E14" s="1"/>
      <c r="F14" s="1"/>
      <c r="G14" s="1"/>
      <c r="H14" s="1"/>
      <c r="I14" s="1"/>
      <c r="J14" s="60"/>
    </row>
    <row r="15" spans="1:10" s="7" customFormat="1" x14ac:dyDescent="0.2">
      <c r="A15" s="36"/>
      <c r="B15" s="36"/>
      <c r="C15" s="37"/>
      <c r="D15" s="2" t="s">
        <v>26</v>
      </c>
      <c r="E15" s="2" t="s">
        <v>27</v>
      </c>
      <c r="F15" s="2" t="s">
        <v>28</v>
      </c>
      <c r="G15" s="2" t="s">
        <v>29</v>
      </c>
      <c r="H15" s="2" t="s">
        <v>30</v>
      </c>
      <c r="I15" s="2" t="s">
        <v>31</v>
      </c>
    </row>
    <row r="16" spans="1:10" s="7" customFormat="1" x14ac:dyDescent="0.2">
      <c r="A16" s="38" t="s">
        <v>10</v>
      </c>
      <c r="B16" s="39"/>
      <c r="C16" s="2"/>
      <c r="D16" s="2" t="s">
        <v>20</v>
      </c>
      <c r="E16" s="2" t="s">
        <v>21</v>
      </c>
      <c r="F16" s="2" t="s">
        <v>22</v>
      </c>
      <c r="G16" s="2" t="s">
        <v>23</v>
      </c>
      <c r="H16" s="2" t="s">
        <v>24</v>
      </c>
      <c r="I16" s="2" t="s">
        <v>25</v>
      </c>
    </row>
    <row r="17" spans="1:9" s="7" customFormat="1" x14ac:dyDescent="0.2">
      <c r="A17" s="4" t="s">
        <v>0</v>
      </c>
      <c r="B17" s="6">
        <v>600</v>
      </c>
      <c r="C17" s="4" t="s">
        <v>3</v>
      </c>
      <c r="D17" s="1"/>
      <c r="E17" s="1"/>
      <c r="F17" s="1"/>
      <c r="G17" s="1">
        <v>9950</v>
      </c>
      <c r="H17" s="1"/>
      <c r="I17" s="1"/>
    </row>
    <row r="18" spans="1:9" s="7" customFormat="1" x14ac:dyDescent="0.2">
      <c r="A18" s="2" t="s">
        <v>1</v>
      </c>
      <c r="B18" s="11">
        <f>(((D21*B21)+40)/60)/14</f>
        <v>2.3904761904761904</v>
      </c>
      <c r="C18" s="2" t="s">
        <v>4</v>
      </c>
      <c r="D18" s="1"/>
      <c r="E18" s="1"/>
      <c r="F18" s="1"/>
      <c r="G18" s="1"/>
      <c r="H18" s="1"/>
      <c r="I18" s="1"/>
    </row>
    <row r="19" spans="1:9" s="7" customFormat="1" x14ac:dyDescent="0.2">
      <c r="A19" s="10" t="s">
        <v>33</v>
      </c>
      <c r="B19" s="2" t="s">
        <v>7</v>
      </c>
      <c r="C19" s="5">
        <v>120</v>
      </c>
      <c r="D19" s="1">
        <v>120</v>
      </c>
      <c r="E19" s="1">
        <v>120</v>
      </c>
      <c r="F19" s="1">
        <v>120</v>
      </c>
      <c r="G19" s="9" t="s">
        <v>34</v>
      </c>
      <c r="H19" s="1"/>
      <c r="I19" s="1"/>
    </row>
    <row r="20" spans="1:9" s="7" customFormat="1" x14ac:dyDescent="0.2">
      <c r="A20" s="2" t="s">
        <v>2</v>
      </c>
      <c r="B20" s="3">
        <v>10</v>
      </c>
      <c r="C20" s="2" t="s">
        <v>5</v>
      </c>
      <c r="D20" s="1"/>
      <c r="E20" s="1"/>
      <c r="F20" s="1"/>
      <c r="G20" s="1">
        <v>9840</v>
      </c>
      <c r="H20" s="1"/>
      <c r="I20" s="1"/>
    </row>
    <row r="21" spans="1:9" s="7" customFormat="1" x14ac:dyDescent="0.2">
      <c r="A21" s="2" t="s">
        <v>16</v>
      </c>
      <c r="B21" s="8">
        <v>0.2</v>
      </c>
      <c r="C21" s="2" t="s">
        <v>6</v>
      </c>
      <c r="D21" s="1">
        <v>9840</v>
      </c>
      <c r="E21" s="1"/>
      <c r="F21" s="1"/>
      <c r="G21" s="1"/>
      <c r="H21" s="1"/>
      <c r="I21" s="1"/>
    </row>
    <row r="22" spans="1:9" s="7" customFormat="1" x14ac:dyDescent="0.2">
      <c r="A22" s="36"/>
      <c r="B22" s="36"/>
      <c r="C22" s="37"/>
      <c r="D22" s="2" t="s">
        <v>26</v>
      </c>
      <c r="E22" s="2" t="s">
        <v>27</v>
      </c>
      <c r="F22" s="2" t="s">
        <v>28</v>
      </c>
      <c r="G22" s="2" t="s">
        <v>29</v>
      </c>
      <c r="H22" s="2" t="s">
        <v>30</v>
      </c>
      <c r="I22" s="2" t="s">
        <v>31</v>
      </c>
    </row>
    <row r="23" spans="1:9" s="7" customFormat="1" x14ac:dyDescent="0.2">
      <c r="A23" s="38" t="s">
        <v>11</v>
      </c>
      <c r="B23" s="39"/>
      <c r="C23" s="2"/>
      <c r="D23" s="2" t="s">
        <v>20</v>
      </c>
      <c r="E23" s="2" t="s">
        <v>21</v>
      </c>
      <c r="F23" s="2" t="s">
        <v>22</v>
      </c>
      <c r="G23" s="2" t="s">
        <v>23</v>
      </c>
      <c r="H23" s="2" t="s">
        <v>24</v>
      </c>
      <c r="I23" s="2" t="s">
        <v>25</v>
      </c>
    </row>
    <row r="24" spans="1:9" s="7" customFormat="1" x14ac:dyDescent="0.2">
      <c r="A24" s="4" t="s">
        <v>0</v>
      </c>
      <c r="B24" s="6">
        <v>2000</v>
      </c>
      <c r="C24" s="4" t="s">
        <v>3</v>
      </c>
      <c r="D24" s="1"/>
      <c r="E24" s="1"/>
      <c r="F24" s="1"/>
      <c r="G24" s="1">
        <v>9950</v>
      </c>
      <c r="H24" s="1"/>
      <c r="I24" s="1"/>
    </row>
    <row r="25" spans="1:9" s="7" customFormat="1" x14ac:dyDescent="0.2">
      <c r="A25" s="2" t="s">
        <v>1</v>
      </c>
      <c r="B25" s="11">
        <f>(((E28*B28))/60)/14</f>
        <v>1.9553571428571428</v>
      </c>
      <c r="C25" s="2" t="s">
        <v>4</v>
      </c>
      <c r="D25" s="1"/>
      <c r="E25" s="1"/>
      <c r="F25" s="1"/>
      <c r="G25" s="1"/>
      <c r="H25" s="1"/>
      <c r="I25" s="1"/>
    </row>
    <row r="26" spans="1:9" s="7" customFormat="1" x14ac:dyDescent="0.2">
      <c r="A26" s="10" t="s">
        <v>18</v>
      </c>
      <c r="B26" s="2" t="s">
        <v>7</v>
      </c>
      <c r="C26" s="5">
        <v>0</v>
      </c>
      <c r="D26" s="1">
        <v>0</v>
      </c>
      <c r="E26" s="1">
        <v>0</v>
      </c>
      <c r="F26" s="1">
        <v>0</v>
      </c>
      <c r="G26" s="1"/>
      <c r="H26" s="1"/>
      <c r="I26" s="1"/>
    </row>
    <row r="27" spans="1:9" s="7" customFormat="1" x14ac:dyDescent="0.2">
      <c r="A27" s="2" t="s">
        <v>2</v>
      </c>
      <c r="B27" s="3">
        <v>1000</v>
      </c>
      <c r="C27" s="2" t="s">
        <v>5</v>
      </c>
      <c r="D27" s="1"/>
      <c r="E27" s="1"/>
      <c r="F27" s="1"/>
      <c r="G27" s="1">
        <v>9950</v>
      </c>
      <c r="H27" s="1"/>
      <c r="I27" s="1"/>
    </row>
    <row r="28" spans="1:9" s="7" customFormat="1" x14ac:dyDescent="0.2">
      <c r="A28" s="2" t="s">
        <v>16</v>
      </c>
      <c r="B28" s="8">
        <v>0.15</v>
      </c>
      <c r="C28" s="2" t="s">
        <v>6</v>
      </c>
      <c r="D28" s="1"/>
      <c r="E28" s="1">
        <v>10950</v>
      </c>
      <c r="F28" s="1"/>
      <c r="G28" s="1"/>
      <c r="H28" s="1"/>
      <c r="I28" s="1"/>
    </row>
    <row r="29" spans="1:9" s="7" customFormat="1" x14ac:dyDescent="0.2">
      <c r="A29" s="36"/>
      <c r="B29" s="36"/>
      <c r="C29" s="37"/>
      <c r="D29" s="2" t="s">
        <v>26</v>
      </c>
      <c r="E29" s="2" t="s">
        <v>27</v>
      </c>
      <c r="F29" s="2" t="s">
        <v>28</v>
      </c>
      <c r="G29" s="2" t="s">
        <v>29</v>
      </c>
      <c r="H29" s="2" t="s">
        <v>30</v>
      </c>
      <c r="I29" s="2" t="s">
        <v>31</v>
      </c>
    </row>
    <row r="30" spans="1:9" s="7" customFormat="1" x14ac:dyDescent="0.2">
      <c r="A30" s="38" t="s">
        <v>12</v>
      </c>
      <c r="B30" s="39"/>
      <c r="C30" s="2"/>
      <c r="D30" s="2" t="s">
        <v>20</v>
      </c>
      <c r="E30" s="2" t="s">
        <v>21</v>
      </c>
      <c r="F30" s="2" t="s">
        <v>22</v>
      </c>
      <c r="G30" s="2" t="s">
        <v>23</v>
      </c>
      <c r="H30" s="2" t="s">
        <v>24</v>
      </c>
      <c r="I30" s="2" t="s">
        <v>25</v>
      </c>
    </row>
    <row r="31" spans="1:9" s="7" customFormat="1" x14ac:dyDescent="0.2">
      <c r="A31" s="4" t="s">
        <v>0</v>
      </c>
      <c r="B31" s="6">
        <v>2000</v>
      </c>
      <c r="C31" s="4" t="s">
        <v>3</v>
      </c>
      <c r="D31" s="1"/>
      <c r="E31" s="1"/>
      <c r="F31" s="1"/>
      <c r="G31" s="1">
        <v>9950</v>
      </c>
      <c r="H31" s="1"/>
      <c r="I31" s="1"/>
    </row>
    <row r="32" spans="1:9" s="7" customFormat="1" x14ac:dyDescent="0.2">
      <c r="A32" s="2" t="s">
        <v>1</v>
      </c>
      <c r="B32" s="11">
        <f>(((E35*B35)+113)/60)/14</f>
        <v>1.9470238095238095</v>
      </c>
      <c r="C32" s="2" t="s">
        <v>4</v>
      </c>
      <c r="D32" s="1">
        <v>3000</v>
      </c>
      <c r="E32" s="1"/>
      <c r="F32" s="1"/>
      <c r="G32" s="1"/>
      <c r="H32" s="1"/>
      <c r="I32" s="1"/>
    </row>
    <row r="33" spans="1:9" s="7" customFormat="1" x14ac:dyDescent="0.2">
      <c r="A33" s="10" t="s">
        <v>17</v>
      </c>
      <c r="B33" s="2" t="s">
        <v>7</v>
      </c>
      <c r="C33" s="5">
        <v>200</v>
      </c>
      <c r="D33" s="1">
        <v>3200</v>
      </c>
      <c r="E33" s="1">
        <v>3200</v>
      </c>
      <c r="F33" s="1">
        <v>3200</v>
      </c>
      <c r="G33" s="9" t="s">
        <v>35</v>
      </c>
      <c r="H33" s="1"/>
      <c r="I33" s="1"/>
    </row>
    <row r="34" spans="1:9" s="7" customFormat="1" x14ac:dyDescent="0.2">
      <c r="A34" s="2" t="s">
        <v>2</v>
      </c>
      <c r="B34" s="3">
        <v>500</v>
      </c>
      <c r="C34" s="2" t="s">
        <v>5</v>
      </c>
      <c r="D34" s="1"/>
      <c r="E34" s="1"/>
      <c r="F34" s="1"/>
      <c r="G34" s="1">
        <f>G31-2700</f>
        <v>7250</v>
      </c>
      <c r="H34" s="1"/>
      <c r="I34" s="1"/>
    </row>
    <row r="35" spans="1:9" s="7" customFormat="1" x14ac:dyDescent="0.2">
      <c r="A35" s="2" t="s">
        <v>16</v>
      </c>
      <c r="B35" s="8">
        <v>0.21</v>
      </c>
      <c r="C35" s="2" t="s">
        <v>6</v>
      </c>
      <c r="D35" s="1"/>
      <c r="E35" s="1">
        <v>7250</v>
      </c>
      <c r="F35" s="1"/>
      <c r="G35" s="1"/>
      <c r="H35" s="1"/>
      <c r="I35" s="1"/>
    </row>
    <row r="36" spans="1:9" s="7" customFormat="1" x14ac:dyDescent="0.2">
      <c r="A36" s="36"/>
      <c r="B36" s="36"/>
      <c r="C36" s="37"/>
      <c r="D36" s="2" t="s">
        <v>26</v>
      </c>
      <c r="E36" s="2" t="s">
        <v>27</v>
      </c>
      <c r="F36" s="2" t="s">
        <v>28</v>
      </c>
      <c r="G36" s="2" t="s">
        <v>29</v>
      </c>
      <c r="H36" s="2" t="s">
        <v>30</v>
      </c>
      <c r="I36" s="2" t="s">
        <v>31</v>
      </c>
    </row>
    <row r="37" spans="1:9" s="7" customFormat="1" x14ac:dyDescent="0.2">
      <c r="A37" s="38" t="s">
        <v>13</v>
      </c>
      <c r="B37" s="39"/>
      <c r="C37" s="2"/>
      <c r="D37" s="2" t="s">
        <v>20</v>
      </c>
      <c r="E37" s="2" t="s">
        <v>21</v>
      </c>
      <c r="F37" s="2" t="s">
        <v>22</v>
      </c>
      <c r="G37" s="2" t="s">
        <v>23</v>
      </c>
      <c r="H37" s="2" t="s">
        <v>24</v>
      </c>
      <c r="I37" s="2" t="s">
        <v>25</v>
      </c>
    </row>
    <row r="38" spans="1:9" s="7" customFormat="1" x14ac:dyDescent="0.2">
      <c r="A38" s="4" t="s">
        <v>0</v>
      </c>
      <c r="B38" s="6">
        <v>1200</v>
      </c>
      <c r="C38" s="4" t="s">
        <v>3</v>
      </c>
      <c r="D38" s="1"/>
      <c r="E38" s="1"/>
      <c r="F38" s="1"/>
      <c r="G38" s="1">
        <v>9950</v>
      </c>
      <c r="H38" s="1"/>
      <c r="I38" s="1"/>
    </row>
    <row r="39" spans="1:9" s="7" customFormat="1" x14ac:dyDescent="0.2">
      <c r="A39" s="2" t="s">
        <v>1</v>
      </c>
      <c r="B39" s="11">
        <f>(((E42*B42))/60)/14</f>
        <v>1.3077380952380953</v>
      </c>
      <c r="C39" s="2" t="s">
        <v>4</v>
      </c>
      <c r="D39" s="1"/>
      <c r="E39" s="1"/>
      <c r="F39" s="1"/>
      <c r="G39" s="1"/>
      <c r="H39" s="1"/>
      <c r="I39" s="1"/>
    </row>
    <row r="40" spans="1:9" s="7" customFormat="1" x14ac:dyDescent="0.2">
      <c r="A40" s="10" t="s">
        <v>18</v>
      </c>
      <c r="B40" s="2" t="s">
        <v>7</v>
      </c>
      <c r="C40" s="5">
        <v>2000</v>
      </c>
      <c r="D40" s="1">
        <v>2000</v>
      </c>
      <c r="E40" s="1">
        <v>2000</v>
      </c>
      <c r="F40" s="1">
        <v>2000</v>
      </c>
      <c r="G40" s="1"/>
      <c r="H40" s="1"/>
      <c r="I40" s="1"/>
    </row>
    <row r="41" spans="1:9" s="7" customFormat="1" x14ac:dyDescent="0.2">
      <c r="A41" s="2" t="s">
        <v>2</v>
      </c>
      <c r="B41" s="3">
        <v>500</v>
      </c>
      <c r="C41" s="2" t="s">
        <v>5</v>
      </c>
      <c r="D41" s="1"/>
      <c r="E41" s="1"/>
      <c r="F41" s="1"/>
      <c r="G41" s="1">
        <f>G38-1500</f>
        <v>8450</v>
      </c>
      <c r="H41" s="1"/>
      <c r="I41" s="1"/>
    </row>
    <row r="42" spans="1:9" s="7" customFormat="1" x14ac:dyDescent="0.2">
      <c r="A42" s="2" t="s">
        <v>16</v>
      </c>
      <c r="B42" s="8">
        <v>0.13</v>
      </c>
      <c r="C42" s="2" t="s">
        <v>6</v>
      </c>
      <c r="D42" s="1"/>
      <c r="E42" s="1">
        <v>8450</v>
      </c>
      <c r="F42" s="1"/>
      <c r="G42" s="1"/>
      <c r="H42" s="1"/>
      <c r="I42" s="1"/>
    </row>
    <row r="43" spans="1:9" s="7" customFormat="1" x14ac:dyDescent="0.2">
      <c r="A43" s="36"/>
      <c r="B43" s="36"/>
      <c r="C43" s="37"/>
      <c r="D43" s="2" t="s">
        <v>26</v>
      </c>
      <c r="E43" s="2" t="s">
        <v>27</v>
      </c>
      <c r="F43" s="2" t="s">
        <v>28</v>
      </c>
      <c r="G43" s="2" t="s">
        <v>29</v>
      </c>
      <c r="H43" s="2" t="s">
        <v>30</v>
      </c>
      <c r="I43" s="2" t="s">
        <v>31</v>
      </c>
    </row>
    <row r="44" spans="1:9" s="7" customFormat="1" x14ac:dyDescent="0.2">
      <c r="A44" s="38" t="s">
        <v>14</v>
      </c>
      <c r="B44" s="39"/>
      <c r="C44" s="2"/>
      <c r="D44" s="2" t="s">
        <v>20</v>
      </c>
      <c r="E44" s="2" t="s">
        <v>21</v>
      </c>
      <c r="F44" s="2" t="s">
        <v>22</v>
      </c>
      <c r="G44" s="2" t="s">
        <v>23</v>
      </c>
      <c r="H44" s="2" t="s">
        <v>24</v>
      </c>
      <c r="I44" s="2" t="s">
        <v>25</v>
      </c>
    </row>
    <row r="45" spans="1:9" s="7" customFormat="1" x14ac:dyDescent="0.2">
      <c r="A45" s="4" t="s">
        <v>0</v>
      </c>
      <c r="B45" s="6">
        <v>100</v>
      </c>
      <c r="C45" s="4" t="s">
        <v>3</v>
      </c>
      <c r="D45" s="1"/>
      <c r="E45" s="1"/>
      <c r="F45" s="1"/>
      <c r="G45" s="1">
        <v>9950</v>
      </c>
      <c r="H45" s="1"/>
      <c r="I45" s="1"/>
    </row>
    <row r="46" spans="1:9" s="7" customFormat="1" x14ac:dyDescent="0.2">
      <c r="A46" s="2" t="s">
        <v>1</v>
      </c>
      <c r="B46" s="11">
        <f>(((D49*B49))/60)/14</f>
        <v>2.6875</v>
      </c>
      <c r="C46" s="2" t="s">
        <v>4</v>
      </c>
      <c r="D46" s="1"/>
      <c r="E46" s="1"/>
      <c r="F46" s="1"/>
      <c r="G46" s="1"/>
      <c r="H46" s="1"/>
      <c r="I46" s="1"/>
    </row>
    <row r="47" spans="1:9" s="7" customFormat="1" x14ac:dyDescent="0.2">
      <c r="A47" s="10" t="s">
        <v>18</v>
      </c>
      <c r="B47" s="2" t="s">
        <v>7</v>
      </c>
      <c r="C47" s="5">
        <v>4000</v>
      </c>
      <c r="D47" s="1">
        <v>4000</v>
      </c>
      <c r="E47" s="1">
        <v>4000</v>
      </c>
      <c r="F47" s="1">
        <v>4000</v>
      </c>
      <c r="G47" s="1"/>
      <c r="H47" s="1"/>
      <c r="I47" s="1"/>
    </row>
    <row r="48" spans="1:9" s="7" customFormat="1" x14ac:dyDescent="0.2">
      <c r="A48" s="2" t="s">
        <v>2</v>
      </c>
      <c r="B48" s="3">
        <v>500</v>
      </c>
      <c r="C48" s="2" t="s">
        <v>5</v>
      </c>
      <c r="D48" s="1"/>
      <c r="E48" s="1"/>
      <c r="F48" s="1"/>
      <c r="G48" s="1">
        <f>G45-3500</f>
        <v>6450</v>
      </c>
      <c r="H48" s="1"/>
      <c r="I48" s="1"/>
    </row>
    <row r="49" spans="1:9" s="7" customFormat="1" x14ac:dyDescent="0.2">
      <c r="A49" s="2" t="s">
        <v>16</v>
      </c>
      <c r="B49" s="8">
        <v>0.35</v>
      </c>
      <c r="C49" s="2" t="s">
        <v>6</v>
      </c>
      <c r="D49" s="1">
        <v>6450</v>
      </c>
      <c r="E49" s="1"/>
      <c r="F49" s="1"/>
      <c r="G49" s="1"/>
      <c r="H49" s="1"/>
      <c r="I49" s="1"/>
    </row>
    <row r="50" spans="1:9" s="7" customFormat="1" x14ac:dyDescent="0.2">
      <c r="A50" s="36"/>
      <c r="B50" s="36"/>
      <c r="C50" s="37"/>
      <c r="D50" s="2" t="s">
        <v>26</v>
      </c>
      <c r="E50" s="2" t="s">
        <v>27</v>
      </c>
      <c r="F50" s="2" t="s">
        <v>28</v>
      </c>
      <c r="G50" s="2" t="s">
        <v>29</v>
      </c>
      <c r="H50" s="2" t="s">
        <v>30</v>
      </c>
      <c r="I50" s="2" t="s">
        <v>31</v>
      </c>
    </row>
    <row r="51" spans="1:9" s="7" customFormat="1" x14ac:dyDescent="0.2">
      <c r="A51" s="38" t="s">
        <v>15</v>
      </c>
      <c r="B51" s="39"/>
      <c r="C51" s="2"/>
      <c r="D51" s="2" t="s">
        <v>20</v>
      </c>
      <c r="E51" s="2" t="s">
        <v>21</v>
      </c>
      <c r="F51" s="2" t="s">
        <v>22</v>
      </c>
      <c r="G51" s="2" t="s">
        <v>23</v>
      </c>
      <c r="H51" s="2" t="s">
        <v>24</v>
      </c>
      <c r="I51" s="2" t="s">
        <v>25</v>
      </c>
    </row>
    <row r="52" spans="1:9" s="7" customFormat="1" x14ac:dyDescent="0.2">
      <c r="A52" s="4" t="s">
        <v>0</v>
      </c>
      <c r="B52" s="6" t="s">
        <v>36</v>
      </c>
      <c r="C52" s="4" t="s">
        <v>3</v>
      </c>
      <c r="D52" s="1"/>
      <c r="E52" s="1">
        <v>7250</v>
      </c>
      <c r="F52" s="1"/>
      <c r="G52" s="1"/>
      <c r="H52" s="1"/>
      <c r="I52" s="1"/>
    </row>
    <row r="53" spans="1:9" s="7" customFormat="1" x14ac:dyDescent="0.2">
      <c r="A53" s="2" t="s">
        <v>1</v>
      </c>
      <c r="B53" s="11">
        <f>(((D56*B56))/60)/14</f>
        <v>0.49428571428571433</v>
      </c>
      <c r="C53" s="2" t="s">
        <v>4</v>
      </c>
      <c r="D53" s="1">
        <v>1000</v>
      </c>
      <c r="E53" s="1"/>
      <c r="F53" s="1"/>
      <c r="G53" s="1"/>
      <c r="H53" s="1"/>
      <c r="I53" s="1"/>
    </row>
    <row r="54" spans="1:9" s="7" customFormat="1" x14ac:dyDescent="0.2">
      <c r="A54" s="10" t="s">
        <v>18</v>
      </c>
      <c r="B54" s="2" t="s">
        <v>7</v>
      </c>
      <c r="C54" s="5">
        <v>2500</v>
      </c>
      <c r="D54" s="1">
        <v>3500</v>
      </c>
      <c r="E54" s="9" t="s">
        <v>37</v>
      </c>
      <c r="F54" s="1"/>
      <c r="G54" s="1"/>
      <c r="H54" s="1"/>
      <c r="I54" s="1"/>
    </row>
    <row r="55" spans="1:9" s="7" customFormat="1" x14ac:dyDescent="0.2">
      <c r="A55" s="2" t="s">
        <v>2</v>
      </c>
      <c r="B55" s="3">
        <v>400</v>
      </c>
      <c r="C55" s="2" t="s">
        <v>5</v>
      </c>
      <c r="D55" s="1"/>
      <c r="E55" s="1">
        <v>4150</v>
      </c>
      <c r="F55" s="1"/>
      <c r="G55" s="1"/>
      <c r="H55" s="1"/>
      <c r="I55" s="1"/>
    </row>
    <row r="56" spans="1:9" s="7" customFormat="1" x14ac:dyDescent="0.2">
      <c r="A56" s="2" t="s">
        <v>16</v>
      </c>
      <c r="B56" s="8">
        <v>0.1</v>
      </c>
      <c r="C56" s="2" t="s">
        <v>6</v>
      </c>
      <c r="D56" s="1">
        <v>4152</v>
      </c>
      <c r="E56" s="1"/>
      <c r="F56" s="1"/>
      <c r="G56" s="1"/>
      <c r="H56" s="1"/>
      <c r="I56" s="1"/>
    </row>
    <row r="57" spans="1:9" s="7" customFormat="1" x14ac:dyDescent="0.2"/>
    <row r="58" spans="1:9" s="7" customFormat="1" x14ac:dyDescent="0.2"/>
    <row r="59" spans="1:9" s="7" customFormat="1" x14ac:dyDescent="0.2"/>
    <row r="60" spans="1:9" s="7" customFormat="1" x14ac:dyDescent="0.2"/>
    <row r="61" spans="1:9" s="7" customFormat="1" x14ac:dyDescent="0.2"/>
    <row r="62" spans="1:9" s="7" customFormat="1" x14ac:dyDescent="0.2"/>
    <row r="63" spans="1:9" s="7" customFormat="1" x14ac:dyDescent="0.2"/>
    <row r="64" spans="1:9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</sheetData>
  <mergeCells count="16">
    <mergeCell ref="A30:B30"/>
    <mergeCell ref="A37:B37"/>
    <mergeCell ref="A44:B44"/>
    <mergeCell ref="A51:B51"/>
    <mergeCell ref="A2:B2"/>
    <mergeCell ref="A9:B9"/>
    <mergeCell ref="A16:B16"/>
    <mergeCell ref="A23:B23"/>
    <mergeCell ref="A36:C36"/>
    <mergeCell ref="A43:C43"/>
    <mergeCell ref="A50:C50"/>
    <mergeCell ref="A1:C1"/>
    <mergeCell ref="A8:C8"/>
    <mergeCell ref="A15:C15"/>
    <mergeCell ref="A22:C22"/>
    <mergeCell ref="A29:C29"/>
  </mergeCells>
  <phoneticPr fontId="0" type="noConversion"/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zoomScale="140" zoomScaleNormal="140" workbookViewId="0">
      <selection activeCell="B4" sqref="B4"/>
    </sheetView>
  </sheetViews>
  <sheetFormatPr defaultRowHeight="12.75" x14ac:dyDescent="0.2"/>
  <cols>
    <col min="1" max="1" width="20.140625" customWidth="1"/>
    <col min="2" max="2" width="12.7109375" bestFit="1" customWidth="1"/>
    <col min="3" max="3" width="7.7109375" customWidth="1"/>
    <col min="5" max="5" width="10.140625" bestFit="1" customWidth="1"/>
    <col min="6" max="6" width="11" bestFit="1" customWidth="1"/>
    <col min="7" max="7" width="10.140625" bestFit="1" customWidth="1"/>
    <col min="9" max="9" width="9.5703125" bestFit="1" customWidth="1"/>
  </cols>
  <sheetData>
    <row r="1" spans="1:11" x14ac:dyDescent="0.2">
      <c r="A1" s="36"/>
      <c r="B1" s="36"/>
      <c r="C1" s="37"/>
      <c r="D1" s="2" t="s">
        <v>26</v>
      </c>
      <c r="E1" s="2" t="s">
        <v>27</v>
      </c>
      <c r="F1" s="2" t="s">
        <v>28</v>
      </c>
      <c r="G1" s="2" t="s">
        <v>29</v>
      </c>
      <c r="H1" s="2" t="s">
        <v>30</v>
      </c>
      <c r="I1" s="2" t="s">
        <v>31</v>
      </c>
    </row>
    <row r="2" spans="1:11" s="7" customFormat="1" x14ac:dyDescent="0.2">
      <c r="A2" s="38" t="s">
        <v>8</v>
      </c>
      <c r="B2" s="39"/>
      <c r="C2" s="2"/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 t="s">
        <v>25</v>
      </c>
    </row>
    <row r="3" spans="1:11" s="7" customFormat="1" x14ac:dyDescent="0.2">
      <c r="A3" s="4" t="s">
        <v>0</v>
      </c>
      <c r="B3" s="6">
        <v>500</v>
      </c>
      <c r="C3" s="4" t="s">
        <v>3</v>
      </c>
      <c r="D3" s="1"/>
      <c r="E3" s="1"/>
      <c r="F3" s="1"/>
      <c r="G3" s="1"/>
      <c r="H3" s="1"/>
      <c r="I3" s="1">
        <v>10100</v>
      </c>
    </row>
    <row r="4" spans="1:11" s="7" customFormat="1" x14ac:dyDescent="0.2">
      <c r="A4" s="2" t="s">
        <v>1</v>
      </c>
      <c r="B4" s="11">
        <f>(((I6*B7)+30)/60)/147</f>
        <v>2.7672902494331066</v>
      </c>
      <c r="C4" s="2" t="s">
        <v>4</v>
      </c>
      <c r="D4" s="1"/>
      <c r="E4" s="1"/>
      <c r="F4" s="1"/>
      <c r="G4" s="1"/>
      <c r="H4" s="1"/>
      <c r="I4" s="1"/>
    </row>
    <row r="5" spans="1:11" s="7" customFormat="1" x14ac:dyDescent="0.2">
      <c r="A5" s="10" t="s">
        <v>19</v>
      </c>
      <c r="B5" s="2" t="s">
        <v>7</v>
      </c>
      <c r="C5" s="5">
        <v>200</v>
      </c>
      <c r="D5" s="1">
        <v>200</v>
      </c>
      <c r="E5" s="1">
        <v>200</v>
      </c>
      <c r="F5" s="1">
        <v>200</v>
      </c>
      <c r="G5" s="1">
        <v>200</v>
      </c>
      <c r="H5" s="1">
        <v>200</v>
      </c>
      <c r="I5" s="9" t="s">
        <v>43</v>
      </c>
      <c r="K5" s="7">
        <f>9950*2.45</f>
        <v>24377.5</v>
      </c>
    </row>
    <row r="6" spans="1:11" s="7" customFormat="1" x14ac:dyDescent="0.2">
      <c r="A6" s="2" t="s">
        <v>2</v>
      </c>
      <c r="B6" s="3">
        <v>50</v>
      </c>
      <c r="C6" s="2" t="s">
        <v>5</v>
      </c>
      <c r="D6" s="1"/>
      <c r="E6" s="1"/>
      <c r="F6" s="1"/>
      <c r="G6" s="1"/>
      <c r="H6" s="1"/>
      <c r="I6" s="1">
        <v>9950</v>
      </c>
      <c r="K6" s="7">
        <f>K5+30</f>
        <v>24407.5</v>
      </c>
    </row>
    <row r="7" spans="1:11" s="7" customFormat="1" x14ac:dyDescent="0.2">
      <c r="A7" s="2" t="s">
        <v>16</v>
      </c>
      <c r="B7" s="8">
        <v>2.4500000000000002</v>
      </c>
      <c r="C7" s="2" t="s">
        <v>6</v>
      </c>
      <c r="D7" s="1"/>
      <c r="E7" s="1"/>
      <c r="F7" s="1">
        <v>9950</v>
      </c>
      <c r="G7" s="1"/>
      <c r="H7" s="1"/>
      <c r="I7" s="1"/>
      <c r="J7" s="7">
        <f>(9950*B7)</f>
        <v>24377.5</v>
      </c>
      <c r="K7" s="7">
        <f>K6/60</f>
        <v>406.79166666666669</v>
      </c>
    </row>
    <row r="8" spans="1:11" s="7" customFormat="1" x14ac:dyDescent="0.2">
      <c r="A8" s="36"/>
      <c r="B8" s="36"/>
      <c r="C8" s="37"/>
      <c r="D8" s="2" t="s">
        <v>26</v>
      </c>
      <c r="E8" s="2" t="s">
        <v>27</v>
      </c>
      <c r="F8" s="2" t="s">
        <v>28</v>
      </c>
      <c r="G8" s="2" t="s">
        <v>29</v>
      </c>
      <c r="H8" s="2" t="s">
        <v>30</v>
      </c>
      <c r="I8" s="2" t="s">
        <v>31</v>
      </c>
    </row>
    <row r="9" spans="1:11" s="7" customFormat="1" x14ac:dyDescent="0.2">
      <c r="A9" s="38" t="s">
        <v>9</v>
      </c>
      <c r="B9" s="39"/>
      <c r="C9" s="2"/>
      <c r="D9" s="2" t="s">
        <v>38</v>
      </c>
      <c r="E9" s="2" t="s">
        <v>39</v>
      </c>
      <c r="F9" s="2" t="s">
        <v>21</v>
      </c>
      <c r="G9" s="2" t="s">
        <v>40</v>
      </c>
      <c r="H9" s="2" t="s">
        <v>41</v>
      </c>
      <c r="I9" s="2" t="s">
        <v>42</v>
      </c>
    </row>
    <row r="10" spans="1:11" s="7" customFormat="1" x14ac:dyDescent="0.2">
      <c r="A10" s="4" t="s">
        <v>0</v>
      </c>
      <c r="B10" s="6">
        <v>1000</v>
      </c>
      <c r="C10" s="4" t="s">
        <v>3</v>
      </c>
      <c r="D10" s="1"/>
      <c r="E10" s="1"/>
      <c r="F10" s="1">
        <f>F7</f>
        <v>9950</v>
      </c>
      <c r="G10" s="1"/>
      <c r="H10" s="1"/>
      <c r="I10" s="1"/>
    </row>
    <row r="11" spans="1:11" s="7" customFormat="1" x14ac:dyDescent="0.2">
      <c r="A11" s="2" t="s">
        <v>1</v>
      </c>
      <c r="B11" s="11">
        <f>((((9950+230)*B14)+20)/60)/14</f>
        <v>1.8416666666666668</v>
      </c>
      <c r="C11" s="2" t="s">
        <v>4</v>
      </c>
      <c r="D11" s="1"/>
      <c r="E11" s="1"/>
      <c r="F11" s="1"/>
      <c r="G11" s="1"/>
      <c r="H11" s="1"/>
      <c r="I11" s="1"/>
    </row>
    <row r="12" spans="1:11" s="7" customFormat="1" x14ac:dyDescent="0.2">
      <c r="A12" s="10" t="s">
        <v>32</v>
      </c>
      <c r="B12" s="2" t="s">
        <v>7</v>
      </c>
      <c r="C12" s="5">
        <v>20</v>
      </c>
      <c r="D12" s="1">
        <v>20</v>
      </c>
      <c r="E12" s="1">
        <v>20</v>
      </c>
      <c r="F12" s="9" t="s">
        <v>44</v>
      </c>
      <c r="G12" s="1"/>
      <c r="H12" s="1"/>
      <c r="I12" s="9"/>
    </row>
    <row r="13" spans="1:11" s="7" customFormat="1" x14ac:dyDescent="0.2">
      <c r="A13" s="2" t="s">
        <v>2</v>
      </c>
      <c r="B13" s="3">
        <v>250</v>
      </c>
      <c r="C13" s="2" t="s">
        <v>5</v>
      </c>
      <c r="D13" s="1"/>
      <c r="E13" s="1"/>
      <c r="F13" s="1">
        <v>9950</v>
      </c>
      <c r="G13" s="1"/>
      <c r="H13" s="1"/>
      <c r="I13" s="1"/>
    </row>
    <row r="14" spans="1:11" s="7" customFormat="1" x14ac:dyDescent="0.2">
      <c r="A14" s="2" t="s">
        <v>16</v>
      </c>
      <c r="B14" s="8">
        <v>0.15</v>
      </c>
      <c r="C14" s="2" t="s">
        <v>6</v>
      </c>
      <c r="D14" s="1">
        <f>9950+230</f>
        <v>10180</v>
      </c>
      <c r="E14" s="1"/>
      <c r="F14" s="1"/>
      <c r="G14" s="1"/>
      <c r="H14" s="1"/>
      <c r="I14" s="1"/>
    </row>
    <row r="15" spans="1:11" s="7" customFormat="1" x14ac:dyDescent="0.2">
      <c r="A15" s="36"/>
      <c r="B15" s="36"/>
      <c r="C15" s="37"/>
      <c r="D15" s="2" t="s">
        <v>26</v>
      </c>
      <c r="E15" s="2" t="s">
        <v>27</v>
      </c>
      <c r="F15" s="2" t="s">
        <v>28</v>
      </c>
      <c r="G15" s="2" t="s">
        <v>29</v>
      </c>
      <c r="H15" s="2" t="s">
        <v>30</v>
      </c>
      <c r="I15" s="2" t="s">
        <v>31</v>
      </c>
    </row>
    <row r="16" spans="1:11" s="7" customFormat="1" x14ac:dyDescent="0.2">
      <c r="A16" s="38" t="s">
        <v>10</v>
      </c>
      <c r="B16" s="39"/>
      <c r="C16" s="2"/>
      <c r="D16" s="2" t="str">
        <f>D9</f>
        <v>14 horas</v>
      </c>
      <c r="E16" s="2" t="str">
        <f t="shared" ref="E16:I16" si="0">E9</f>
        <v>28 horas</v>
      </c>
      <c r="F16" s="2" t="str">
        <f t="shared" si="0"/>
        <v>42 horas</v>
      </c>
      <c r="G16" s="2" t="str">
        <f t="shared" si="0"/>
        <v>56 horas</v>
      </c>
      <c r="H16" s="2" t="str">
        <f t="shared" si="0"/>
        <v>70 horas</v>
      </c>
      <c r="I16" s="2" t="str">
        <f t="shared" si="0"/>
        <v>80 horas</v>
      </c>
    </row>
    <row r="17" spans="1:9" s="7" customFormat="1" x14ac:dyDescent="0.2">
      <c r="A17" s="4" t="s">
        <v>0</v>
      </c>
      <c r="B17" s="6">
        <v>600</v>
      </c>
      <c r="C17" s="4" t="s">
        <v>3</v>
      </c>
      <c r="D17" s="1"/>
      <c r="E17" s="1"/>
      <c r="F17" s="1">
        <f>F10</f>
        <v>9950</v>
      </c>
      <c r="G17" s="1"/>
      <c r="H17" s="1"/>
      <c r="I17" s="1"/>
    </row>
    <row r="18" spans="1:9" s="7" customFormat="1" x14ac:dyDescent="0.2">
      <c r="A18" s="2" t="s">
        <v>1</v>
      </c>
      <c r="B18" s="11">
        <f>(((9840*B21)+40)/60)/28</f>
        <v>1.1952380952380952</v>
      </c>
      <c r="C18" s="2" t="s">
        <v>4</v>
      </c>
      <c r="D18" s="1"/>
      <c r="E18" s="1"/>
      <c r="F18" s="1"/>
      <c r="G18" s="1"/>
      <c r="H18" s="1"/>
      <c r="I18" s="1"/>
    </row>
    <row r="19" spans="1:9" s="7" customFormat="1" x14ac:dyDescent="0.2">
      <c r="A19" s="10" t="s">
        <v>33</v>
      </c>
      <c r="B19" s="2" t="s">
        <v>7</v>
      </c>
      <c r="C19" s="5">
        <v>120</v>
      </c>
      <c r="D19" s="1">
        <v>120</v>
      </c>
      <c r="E19" s="1">
        <v>120</v>
      </c>
      <c r="F19" s="9" t="s">
        <v>34</v>
      </c>
      <c r="G19" s="1"/>
      <c r="H19" s="1"/>
      <c r="I19" s="9"/>
    </row>
    <row r="20" spans="1:9" s="7" customFormat="1" x14ac:dyDescent="0.2">
      <c r="A20" s="2" t="s">
        <v>2</v>
      </c>
      <c r="B20" s="3">
        <v>10</v>
      </c>
      <c r="C20" s="2" t="s">
        <v>5</v>
      </c>
      <c r="D20" s="1"/>
      <c r="E20" s="1"/>
      <c r="F20" s="1">
        <f>F17-110</f>
        <v>9840</v>
      </c>
      <c r="G20" s="1"/>
      <c r="H20" s="1"/>
      <c r="I20" s="1"/>
    </row>
    <row r="21" spans="1:9" s="7" customFormat="1" x14ac:dyDescent="0.2">
      <c r="A21" s="2" t="s">
        <v>16</v>
      </c>
      <c r="B21" s="8">
        <v>0.2</v>
      </c>
      <c r="C21" s="2" t="s">
        <v>6</v>
      </c>
      <c r="D21" s="1">
        <v>9840</v>
      </c>
      <c r="E21" s="1"/>
      <c r="F21" s="1"/>
      <c r="G21" s="1"/>
      <c r="H21" s="1"/>
      <c r="I21" s="1"/>
    </row>
    <row r="22" spans="1:9" s="7" customFormat="1" x14ac:dyDescent="0.2">
      <c r="A22" s="36"/>
      <c r="B22" s="36"/>
      <c r="C22" s="37"/>
      <c r="D22" s="2" t="s">
        <v>26</v>
      </c>
      <c r="E22" s="2" t="s">
        <v>27</v>
      </c>
      <c r="F22" s="2" t="s">
        <v>28</v>
      </c>
      <c r="G22" s="2" t="s">
        <v>29</v>
      </c>
      <c r="H22" s="2" t="s">
        <v>30</v>
      </c>
      <c r="I22" s="2" t="s">
        <v>31</v>
      </c>
    </row>
    <row r="23" spans="1:9" s="7" customFormat="1" x14ac:dyDescent="0.2">
      <c r="A23" s="38" t="s">
        <v>11</v>
      </c>
      <c r="B23" s="39"/>
      <c r="C23" s="2"/>
      <c r="D23" s="2" t="str">
        <f>D16</f>
        <v>14 horas</v>
      </c>
      <c r="E23" s="2" t="str">
        <f t="shared" ref="E23:I23" si="1">E16</f>
        <v>28 horas</v>
      </c>
      <c r="F23" s="2" t="str">
        <f t="shared" si="1"/>
        <v>42 horas</v>
      </c>
      <c r="G23" s="2" t="str">
        <f t="shared" si="1"/>
        <v>56 horas</v>
      </c>
      <c r="H23" s="2" t="str">
        <f t="shared" si="1"/>
        <v>70 horas</v>
      </c>
      <c r="I23" s="2" t="str">
        <f t="shared" si="1"/>
        <v>80 horas</v>
      </c>
    </row>
    <row r="24" spans="1:9" s="7" customFormat="1" x14ac:dyDescent="0.2">
      <c r="A24" s="4" t="s">
        <v>0</v>
      </c>
      <c r="B24" s="6">
        <v>2000</v>
      </c>
      <c r="C24" s="4" t="s">
        <v>3</v>
      </c>
      <c r="D24" s="1"/>
      <c r="E24" s="1"/>
      <c r="F24" s="1">
        <f>F17</f>
        <v>9950</v>
      </c>
      <c r="G24" s="1"/>
      <c r="H24" s="1"/>
      <c r="I24" s="1"/>
    </row>
    <row r="25" spans="1:9" s="7" customFormat="1" x14ac:dyDescent="0.2">
      <c r="A25" s="2" t="s">
        <v>1</v>
      </c>
      <c r="B25" s="11">
        <f>(((10950*B28))/60)/14</f>
        <v>1.9553571428571428</v>
      </c>
      <c r="C25" s="2" t="s">
        <v>4</v>
      </c>
      <c r="D25" s="1"/>
      <c r="E25" s="1"/>
      <c r="F25" s="1"/>
      <c r="G25" s="1"/>
      <c r="H25" s="1"/>
      <c r="I25" s="1"/>
    </row>
    <row r="26" spans="1:9" s="7" customFormat="1" x14ac:dyDescent="0.2">
      <c r="A26" s="10" t="s">
        <v>18</v>
      </c>
      <c r="B26" s="2" t="s">
        <v>7</v>
      </c>
      <c r="C26" s="5">
        <v>0</v>
      </c>
      <c r="D26" s="1">
        <v>0</v>
      </c>
      <c r="E26" s="1">
        <v>0</v>
      </c>
      <c r="F26" s="9" t="s">
        <v>45</v>
      </c>
      <c r="G26" s="1"/>
      <c r="H26" s="1"/>
      <c r="I26" s="9"/>
    </row>
    <row r="27" spans="1:9" s="7" customFormat="1" x14ac:dyDescent="0.2">
      <c r="A27" s="2" t="s">
        <v>2</v>
      </c>
      <c r="B27" s="3">
        <v>1000</v>
      </c>
      <c r="C27" s="2" t="s">
        <v>5</v>
      </c>
      <c r="D27" s="1"/>
      <c r="E27" s="1"/>
      <c r="F27" s="1">
        <v>9950</v>
      </c>
      <c r="G27" s="1"/>
      <c r="H27" s="1"/>
      <c r="I27" s="1"/>
    </row>
    <row r="28" spans="1:9" s="7" customFormat="1" x14ac:dyDescent="0.2">
      <c r="A28" s="2" t="s">
        <v>16</v>
      </c>
      <c r="B28" s="8">
        <v>0.15</v>
      </c>
      <c r="C28" s="2" t="s">
        <v>6</v>
      </c>
      <c r="D28" s="1">
        <v>10950</v>
      </c>
      <c r="E28" s="1"/>
      <c r="F28" s="1"/>
      <c r="G28" s="1"/>
      <c r="H28" s="1"/>
      <c r="I28" s="1"/>
    </row>
    <row r="29" spans="1:9" s="7" customFormat="1" x14ac:dyDescent="0.2">
      <c r="A29" s="36"/>
      <c r="B29" s="36"/>
      <c r="C29" s="37"/>
      <c r="D29" s="2" t="s">
        <v>26</v>
      </c>
      <c r="E29" s="2" t="s">
        <v>27</v>
      </c>
      <c r="F29" s="2" t="s">
        <v>28</v>
      </c>
      <c r="G29" s="2" t="s">
        <v>29</v>
      </c>
      <c r="H29" s="2" t="s">
        <v>30</v>
      </c>
      <c r="I29" s="2" t="s">
        <v>31</v>
      </c>
    </row>
    <row r="30" spans="1:9" s="7" customFormat="1" x14ac:dyDescent="0.2">
      <c r="A30" s="38" t="s">
        <v>12</v>
      </c>
      <c r="B30" s="39"/>
      <c r="C30" s="2"/>
      <c r="D30" s="2" t="str">
        <f>D23</f>
        <v>14 horas</v>
      </c>
      <c r="E30" s="2" t="str">
        <f t="shared" ref="E30:I30" si="2">E23</f>
        <v>28 horas</v>
      </c>
      <c r="F30" s="2" t="str">
        <f t="shared" si="2"/>
        <v>42 horas</v>
      </c>
      <c r="G30" s="2" t="str">
        <f t="shared" si="2"/>
        <v>56 horas</v>
      </c>
      <c r="H30" s="2" t="str">
        <f t="shared" si="2"/>
        <v>70 horas</v>
      </c>
      <c r="I30" s="2" t="str">
        <f t="shared" si="2"/>
        <v>80 horas</v>
      </c>
    </row>
    <row r="31" spans="1:9" s="7" customFormat="1" x14ac:dyDescent="0.2">
      <c r="A31" s="4" t="s">
        <v>0</v>
      </c>
      <c r="B31" s="6">
        <v>2000</v>
      </c>
      <c r="C31" s="4" t="s">
        <v>3</v>
      </c>
      <c r="D31" s="1"/>
      <c r="E31" s="1"/>
      <c r="F31" s="1">
        <f>F24</f>
        <v>9950</v>
      </c>
      <c r="G31" s="1"/>
      <c r="H31" s="1"/>
      <c r="I31" s="1"/>
    </row>
    <row r="32" spans="1:9" s="7" customFormat="1" x14ac:dyDescent="0.2">
      <c r="A32" s="2" t="s">
        <v>1</v>
      </c>
      <c r="B32" s="11">
        <f>(((10250*B35)+113)/60)/28</f>
        <v>1.3485119047619047</v>
      </c>
      <c r="C32" s="2" t="s">
        <v>4</v>
      </c>
      <c r="D32" s="1"/>
      <c r="E32" s="1"/>
      <c r="F32" s="1"/>
      <c r="G32" s="1"/>
      <c r="H32" s="1"/>
      <c r="I32" s="1"/>
    </row>
    <row r="33" spans="1:9" s="7" customFormat="1" x14ac:dyDescent="0.2">
      <c r="A33" s="10" t="s">
        <v>17</v>
      </c>
      <c r="B33" s="2" t="s">
        <v>7</v>
      </c>
      <c r="C33" s="5">
        <v>200</v>
      </c>
      <c r="D33" s="1">
        <v>200</v>
      </c>
      <c r="E33" s="1">
        <v>200</v>
      </c>
      <c r="F33" s="9" t="s">
        <v>46</v>
      </c>
      <c r="G33" s="1"/>
      <c r="H33" s="1"/>
      <c r="I33" s="9"/>
    </row>
    <row r="34" spans="1:9" s="7" customFormat="1" x14ac:dyDescent="0.2">
      <c r="A34" s="2" t="s">
        <v>2</v>
      </c>
      <c r="B34" s="3">
        <v>500</v>
      </c>
      <c r="C34" s="2" t="s">
        <v>5</v>
      </c>
      <c r="D34" s="1"/>
      <c r="E34" s="1"/>
      <c r="F34" s="1">
        <v>9950</v>
      </c>
      <c r="G34" s="1"/>
      <c r="H34" s="1"/>
      <c r="I34" s="1"/>
    </row>
    <row r="35" spans="1:9" s="7" customFormat="1" x14ac:dyDescent="0.2">
      <c r="A35" s="2" t="s">
        <v>16</v>
      </c>
      <c r="B35" s="8">
        <v>0.21</v>
      </c>
      <c r="C35" s="2" t="s">
        <v>6</v>
      </c>
      <c r="D35" s="1">
        <v>10250</v>
      </c>
      <c r="E35" s="1"/>
      <c r="F35" s="1"/>
      <c r="G35" s="1"/>
      <c r="H35" s="1"/>
      <c r="I35" s="1"/>
    </row>
    <row r="36" spans="1:9" s="7" customFormat="1" x14ac:dyDescent="0.2">
      <c r="A36" s="36"/>
      <c r="B36" s="36"/>
      <c r="C36" s="37"/>
      <c r="D36" s="2" t="s">
        <v>26</v>
      </c>
      <c r="E36" s="2" t="s">
        <v>27</v>
      </c>
      <c r="F36" s="2" t="s">
        <v>28</v>
      </c>
      <c r="G36" s="2" t="s">
        <v>29</v>
      </c>
      <c r="H36" s="2" t="s">
        <v>30</v>
      </c>
      <c r="I36" s="2" t="s">
        <v>31</v>
      </c>
    </row>
    <row r="37" spans="1:9" s="7" customFormat="1" x14ac:dyDescent="0.2">
      <c r="A37" s="38" t="s">
        <v>13</v>
      </c>
      <c r="B37" s="39"/>
      <c r="C37" s="2"/>
      <c r="D37" s="2" t="str">
        <f>D30</f>
        <v>14 horas</v>
      </c>
      <c r="E37" s="2" t="str">
        <f t="shared" ref="E37:I37" si="3">E30</f>
        <v>28 horas</v>
      </c>
      <c r="F37" s="2" t="str">
        <f t="shared" si="3"/>
        <v>42 horas</v>
      </c>
      <c r="G37" s="2" t="str">
        <f t="shared" si="3"/>
        <v>56 horas</v>
      </c>
      <c r="H37" s="2" t="str">
        <f t="shared" si="3"/>
        <v>70 horas</v>
      </c>
      <c r="I37" s="2" t="str">
        <f t="shared" si="3"/>
        <v>80 horas</v>
      </c>
    </row>
    <row r="38" spans="1:9" s="7" customFormat="1" x14ac:dyDescent="0.2">
      <c r="A38" s="4" t="s">
        <v>0</v>
      </c>
      <c r="B38" s="6">
        <v>1200</v>
      </c>
      <c r="C38" s="4" t="s">
        <v>3</v>
      </c>
      <c r="D38" s="1"/>
      <c r="E38" s="1"/>
      <c r="F38" s="1">
        <f>F31</f>
        <v>9950</v>
      </c>
      <c r="G38" s="1"/>
      <c r="H38" s="1"/>
      <c r="I38" s="1"/>
    </row>
    <row r="39" spans="1:9" s="7" customFormat="1" x14ac:dyDescent="0.2">
      <c r="A39" s="2" t="s">
        <v>1</v>
      </c>
      <c r="B39" s="11">
        <f>(((8450*B42))/60)/14</f>
        <v>1.3077380952380953</v>
      </c>
      <c r="C39" s="2" t="s">
        <v>4</v>
      </c>
      <c r="D39" s="1"/>
      <c r="E39" s="1"/>
      <c r="F39" s="1"/>
      <c r="G39" s="1"/>
      <c r="H39" s="1"/>
      <c r="I39" s="1"/>
    </row>
    <row r="40" spans="1:9" s="7" customFormat="1" x14ac:dyDescent="0.2">
      <c r="A40" s="10" t="s">
        <v>18</v>
      </c>
      <c r="B40" s="2" t="s">
        <v>7</v>
      </c>
      <c r="C40" s="5">
        <v>2000</v>
      </c>
      <c r="D40" s="1">
        <v>2000</v>
      </c>
      <c r="E40" s="1">
        <v>2000</v>
      </c>
      <c r="F40" s="9" t="s">
        <v>47</v>
      </c>
      <c r="G40" s="1"/>
      <c r="H40" s="1"/>
      <c r="I40" s="9"/>
    </row>
    <row r="41" spans="1:9" s="7" customFormat="1" x14ac:dyDescent="0.2">
      <c r="A41" s="2" t="s">
        <v>2</v>
      </c>
      <c r="B41" s="3">
        <v>500</v>
      </c>
      <c r="C41" s="2" t="s">
        <v>5</v>
      </c>
      <c r="D41" s="1"/>
      <c r="E41" s="1"/>
      <c r="F41" s="1">
        <f>F38-1500</f>
        <v>8450</v>
      </c>
      <c r="G41" s="1"/>
      <c r="H41" s="1"/>
      <c r="I41" s="1"/>
    </row>
    <row r="42" spans="1:9" s="7" customFormat="1" x14ac:dyDescent="0.2">
      <c r="A42" s="2" t="s">
        <v>16</v>
      </c>
      <c r="B42" s="8">
        <v>0.13</v>
      </c>
      <c r="C42" s="2" t="s">
        <v>6</v>
      </c>
      <c r="D42" s="1">
        <v>8450</v>
      </c>
      <c r="E42" s="1"/>
      <c r="F42" s="1"/>
      <c r="G42" s="1"/>
      <c r="H42" s="1"/>
      <c r="I42" s="1"/>
    </row>
    <row r="43" spans="1:9" s="7" customFormat="1" x14ac:dyDescent="0.2">
      <c r="A43" s="36"/>
      <c r="B43" s="36"/>
      <c r="C43" s="37"/>
      <c r="D43" s="2" t="s">
        <v>26</v>
      </c>
      <c r="E43" s="2" t="s">
        <v>27</v>
      </c>
      <c r="F43" s="2" t="s">
        <v>28</v>
      </c>
      <c r="G43" s="2" t="s">
        <v>29</v>
      </c>
      <c r="H43" s="2" t="s">
        <v>30</v>
      </c>
      <c r="I43" s="2" t="s">
        <v>31</v>
      </c>
    </row>
    <row r="44" spans="1:9" s="7" customFormat="1" x14ac:dyDescent="0.2">
      <c r="A44" s="38" t="s">
        <v>14</v>
      </c>
      <c r="B44" s="39"/>
      <c r="C44" s="2"/>
      <c r="D44" s="2" t="str">
        <f>D37</f>
        <v>14 horas</v>
      </c>
      <c r="E44" s="2" t="str">
        <f t="shared" ref="E44:I44" si="4">E37</f>
        <v>28 horas</v>
      </c>
      <c r="F44" s="2" t="str">
        <f t="shared" si="4"/>
        <v>42 horas</v>
      </c>
      <c r="G44" s="2" t="str">
        <f t="shared" si="4"/>
        <v>56 horas</v>
      </c>
      <c r="H44" s="2" t="str">
        <f t="shared" si="4"/>
        <v>70 horas</v>
      </c>
      <c r="I44" s="2" t="str">
        <f t="shared" si="4"/>
        <v>80 horas</v>
      </c>
    </row>
    <row r="45" spans="1:9" s="7" customFormat="1" x14ac:dyDescent="0.2">
      <c r="A45" s="4" t="s">
        <v>0</v>
      </c>
      <c r="B45" s="6">
        <v>100</v>
      </c>
      <c r="C45" s="4" t="s">
        <v>3</v>
      </c>
      <c r="D45" s="1"/>
      <c r="E45" s="1"/>
      <c r="F45" s="1">
        <f>F38</f>
        <v>9950</v>
      </c>
      <c r="G45" s="1"/>
      <c r="H45" s="1"/>
      <c r="I45" s="1"/>
    </row>
    <row r="46" spans="1:9" s="7" customFormat="1" x14ac:dyDescent="0.2">
      <c r="A46" s="2" t="s">
        <v>1</v>
      </c>
      <c r="B46" s="11">
        <f>(((6450*B49))/60)/28</f>
        <v>1.34375</v>
      </c>
      <c r="C46" s="2" t="s">
        <v>4</v>
      </c>
      <c r="D46" s="1"/>
      <c r="E46" s="1"/>
      <c r="F46" s="1"/>
      <c r="G46" s="1"/>
      <c r="H46" s="1"/>
      <c r="I46" s="1"/>
    </row>
    <row r="47" spans="1:9" s="7" customFormat="1" x14ac:dyDescent="0.2">
      <c r="A47" s="10" t="s">
        <v>18</v>
      </c>
      <c r="B47" s="2" t="s">
        <v>7</v>
      </c>
      <c r="C47" s="5">
        <v>4000</v>
      </c>
      <c r="D47" s="1">
        <v>4000</v>
      </c>
      <c r="E47" s="1">
        <v>4000</v>
      </c>
      <c r="F47" s="9" t="s">
        <v>48</v>
      </c>
      <c r="G47" s="1"/>
      <c r="H47" s="1"/>
      <c r="I47" s="9"/>
    </row>
    <row r="48" spans="1:9" s="7" customFormat="1" x14ac:dyDescent="0.2">
      <c r="A48" s="2" t="s">
        <v>2</v>
      </c>
      <c r="B48" s="3">
        <v>500</v>
      </c>
      <c r="C48" s="2" t="s">
        <v>5</v>
      </c>
      <c r="D48" s="1"/>
      <c r="E48" s="1"/>
      <c r="F48" s="1">
        <f>F45-3500</f>
        <v>6450</v>
      </c>
      <c r="G48" s="1"/>
      <c r="H48" s="1"/>
      <c r="I48" s="1"/>
    </row>
    <row r="49" spans="1:9" s="7" customFormat="1" x14ac:dyDescent="0.2">
      <c r="A49" s="2" t="s">
        <v>16</v>
      </c>
      <c r="B49" s="8">
        <v>0.35</v>
      </c>
      <c r="C49" s="2" t="s">
        <v>6</v>
      </c>
      <c r="D49" s="1">
        <v>6450</v>
      </c>
      <c r="E49" s="1"/>
      <c r="F49" s="1"/>
      <c r="G49" s="1"/>
      <c r="H49" s="1"/>
      <c r="I49" s="1"/>
    </row>
    <row r="50" spans="1:9" s="7" customFormat="1" x14ac:dyDescent="0.2">
      <c r="A50" s="36"/>
      <c r="B50" s="36"/>
      <c r="C50" s="37"/>
      <c r="D50" s="2" t="s">
        <v>26</v>
      </c>
      <c r="E50" s="2" t="s">
        <v>27</v>
      </c>
      <c r="F50" s="2" t="s">
        <v>28</v>
      </c>
      <c r="G50" s="2" t="s">
        <v>29</v>
      </c>
      <c r="H50" s="2" t="s">
        <v>30</v>
      </c>
      <c r="I50" s="2" t="s">
        <v>31</v>
      </c>
    </row>
    <row r="51" spans="1:9" s="7" customFormat="1" x14ac:dyDescent="0.2">
      <c r="A51" s="38" t="s">
        <v>15</v>
      </c>
      <c r="B51" s="39"/>
      <c r="C51" s="2"/>
      <c r="D51" s="2" t="str">
        <f>D44</f>
        <v>14 horas</v>
      </c>
      <c r="E51" s="2" t="str">
        <f t="shared" ref="E51:I51" si="5">E44</f>
        <v>28 horas</v>
      </c>
      <c r="F51" s="2" t="str">
        <f t="shared" si="5"/>
        <v>42 horas</v>
      </c>
      <c r="G51" s="2" t="str">
        <f t="shared" si="5"/>
        <v>56 horas</v>
      </c>
      <c r="H51" s="2" t="str">
        <f t="shared" si="5"/>
        <v>70 horas</v>
      </c>
      <c r="I51" s="2" t="str">
        <f t="shared" si="5"/>
        <v>80 horas</v>
      </c>
    </row>
    <row r="52" spans="1:9" s="7" customFormat="1" x14ac:dyDescent="0.2">
      <c r="A52" s="4" t="s">
        <v>0</v>
      </c>
      <c r="B52" s="6" t="s">
        <v>36</v>
      </c>
      <c r="C52" s="4" t="s">
        <v>3</v>
      </c>
      <c r="D52" s="1">
        <v>10250</v>
      </c>
      <c r="E52" s="1"/>
      <c r="F52" s="1"/>
      <c r="G52" s="1"/>
      <c r="H52" s="1"/>
      <c r="I52" s="1"/>
    </row>
    <row r="53" spans="1:9" s="7" customFormat="1" x14ac:dyDescent="0.2">
      <c r="A53" s="2" t="s">
        <v>1</v>
      </c>
      <c r="B53" s="11">
        <f>(((8154*B56))/60)/28</f>
        <v>0.48535714285714293</v>
      </c>
      <c r="C53" s="2" t="s">
        <v>4</v>
      </c>
      <c r="D53" s="1"/>
      <c r="E53" s="1"/>
      <c r="F53" s="1"/>
      <c r="G53" s="1"/>
      <c r="H53" s="1"/>
      <c r="I53" s="1"/>
    </row>
    <row r="54" spans="1:9" s="7" customFormat="1" x14ac:dyDescent="0.2">
      <c r="A54" s="10" t="s">
        <v>18</v>
      </c>
      <c r="B54" s="2" t="s">
        <v>7</v>
      </c>
      <c r="C54" s="5">
        <v>2500</v>
      </c>
      <c r="D54" s="1"/>
      <c r="E54" s="1"/>
      <c r="F54" s="1"/>
      <c r="G54" s="1"/>
      <c r="H54" s="1"/>
      <c r="I54" s="9"/>
    </row>
    <row r="55" spans="1:9" s="7" customFormat="1" x14ac:dyDescent="0.2">
      <c r="A55" s="2" t="s">
        <v>2</v>
      </c>
      <c r="B55" s="3">
        <v>400</v>
      </c>
      <c r="C55" s="2" t="s">
        <v>5</v>
      </c>
      <c r="D55" s="1">
        <f>D52-2100</f>
        <v>8150</v>
      </c>
      <c r="E55" s="1"/>
      <c r="F55" s="1"/>
      <c r="G55" s="1"/>
      <c r="H55" s="1"/>
      <c r="I55" s="1"/>
    </row>
    <row r="56" spans="1:9" s="7" customFormat="1" x14ac:dyDescent="0.2">
      <c r="A56" s="2" t="s">
        <v>16</v>
      </c>
      <c r="B56" s="8">
        <v>0.1</v>
      </c>
      <c r="C56" s="2" t="s">
        <v>6</v>
      </c>
      <c r="D56" s="1"/>
      <c r="E56" s="1"/>
      <c r="F56" s="1"/>
      <c r="G56" s="1"/>
      <c r="H56" s="1"/>
      <c r="I56" s="1"/>
    </row>
    <row r="57" spans="1:9" s="7" customFormat="1" x14ac:dyDescent="0.2"/>
    <row r="58" spans="1:9" s="7" customFormat="1" x14ac:dyDescent="0.2">
      <c r="D58" s="7">
        <f>D55/6</f>
        <v>1358.3333333333333</v>
      </c>
    </row>
    <row r="59" spans="1:9" s="7" customFormat="1" x14ac:dyDescent="0.2">
      <c r="D59" s="7">
        <v>1359</v>
      </c>
    </row>
    <row r="60" spans="1:9" s="7" customFormat="1" x14ac:dyDescent="0.2">
      <c r="D60" s="7">
        <f>D59*6</f>
        <v>8154</v>
      </c>
    </row>
    <row r="61" spans="1:9" s="7" customFormat="1" x14ac:dyDescent="0.2"/>
    <row r="62" spans="1:9" s="7" customFormat="1" x14ac:dyDescent="0.2"/>
    <row r="63" spans="1:9" s="7" customFormat="1" x14ac:dyDescent="0.2"/>
    <row r="64" spans="1:9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</sheetData>
  <mergeCells count="16">
    <mergeCell ref="A16:B16"/>
    <mergeCell ref="A1:C1"/>
    <mergeCell ref="A2:B2"/>
    <mergeCell ref="A8:C8"/>
    <mergeCell ref="A9:B9"/>
    <mergeCell ref="A15:C15"/>
    <mergeCell ref="A43:C43"/>
    <mergeCell ref="A44:B44"/>
    <mergeCell ref="A50:C50"/>
    <mergeCell ref="A51:B51"/>
    <mergeCell ref="A22:C22"/>
    <mergeCell ref="A23:B23"/>
    <mergeCell ref="A29:C29"/>
    <mergeCell ref="A30:B30"/>
    <mergeCell ref="A36:C36"/>
    <mergeCell ref="A37:B37"/>
  </mergeCells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zoomScale="140" zoomScaleNormal="140" workbookViewId="0">
      <selection activeCell="B4" sqref="B4"/>
    </sheetView>
  </sheetViews>
  <sheetFormatPr defaultColWidth="9.140625" defaultRowHeight="12.75" x14ac:dyDescent="0.2"/>
  <cols>
    <col min="1" max="1" width="20.140625" style="13" customWidth="1"/>
    <col min="2" max="2" width="12.7109375" style="13" bestFit="1" customWidth="1"/>
    <col min="3" max="3" width="7.7109375" style="13" customWidth="1"/>
    <col min="4" max="4" width="9.140625" style="13"/>
    <col min="5" max="5" width="10.140625" style="13" bestFit="1" customWidth="1"/>
    <col min="6" max="6" width="11" style="13" bestFit="1" customWidth="1"/>
    <col min="7" max="7" width="10.140625" style="13" bestFit="1" customWidth="1"/>
    <col min="8" max="8" width="9.140625" style="13"/>
    <col min="9" max="9" width="9.5703125" style="13" bestFit="1" customWidth="1"/>
    <col min="10" max="16384" width="9.140625" style="13"/>
  </cols>
  <sheetData>
    <row r="1" spans="1:11" x14ac:dyDescent="0.2">
      <c r="A1" s="42" t="s">
        <v>49</v>
      </c>
      <c r="B1" s="43"/>
      <c r="C1" s="44"/>
      <c r="D1" s="12" t="s">
        <v>26</v>
      </c>
      <c r="E1" s="12" t="s">
        <v>27</v>
      </c>
      <c r="F1" s="12" t="s">
        <v>28</v>
      </c>
      <c r="G1" s="12" t="s">
        <v>29</v>
      </c>
      <c r="H1" s="12" t="s">
        <v>30</v>
      </c>
      <c r="I1" s="12" t="s">
        <v>31</v>
      </c>
    </row>
    <row r="2" spans="1:11" s="14" customFormat="1" x14ac:dyDescent="0.2">
      <c r="A2" s="40" t="s">
        <v>8</v>
      </c>
      <c r="B2" s="41"/>
      <c r="C2" s="12"/>
      <c r="D2" s="12" t="s">
        <v>20</v>
      </c>
      <c r="E2" s="12" t="s">
        <v>21</v>
      </c>
      <c r="F2" s="12" t="s">
        <v>22</v>
      </c>
      <c r="G2" s="12" t="s">
        <v>23</v>
      </c>
      <c r="H2" s="12" t="s">
        <v>24</v>
      </c>
      <c r="I2" s="12" t="s">
        <v>25</v>
      </c>
    </row>
    <row r="3" spans="1:11" s="14" customFormat="1" x14ac:dyDescent="0.2">
      <c r="A3" s="15" t="s">
        <v>0</v>
      </c>
      <c r="B3" s="16">
        <v>500</v>
      </c>
      <c r="C3" s="15" t="s">
        <v>3</v>
      </c>
      <c r="D3" s="17"/>
      <c r="E3" s="17"/>
      <c r="F3" s="17"/>
      <c r="G3" s="17"/>
      <c r="H3" s="17"/>
      <c r="I3" s="17">
        <v>10100</v>
      </c>
    </row>
    <row r="4" spans="1:11" s="14" customFormat="1" x14ac:dyDescent="0.2">
      <c r="A4" s="12" t="s">
        <v>1</v>
      </c>
      <c r="B4" s="18">
        <f>(((I6*B7)+30)/60)/(7*21)</f>
        <v>2.7672902494331066</v>
      </c>
      <c r="C4" s="12" t="s">
        <v>4</v>
      </c>
      <c r="D4" s="17"/>
      <c r="E4" s="17"/>
      <c r="F4" s="17"/>
      <c r="G4" s="17"/>
      <c r="H4" s="17"/>
      <c r="I4" s="17"/>
    </row>
    <row r="5" spans="1:11" s="14" customFormat="1" x14ac:dyDescent="0.2">
      <c r="A5" s="19" t="s">
        <v>19</v>
      </c>
      <c r="B5" s="12" t="s">
        <v>7</v>
      </c>
      <c r="C5" s="20">
        <v>200</v>
      </c>
      <c r="D5" s="17">
        <v>200</v>
      </c>
      <c r="E5" s="17">
        <v>200</v>
      </c>
      <c r="F5" s="17">
        <v>200</v>
      </c>
      <c r="G5" s="17">
        <v>200</v>
      </c>
      <c r="H5" s="17">
        <v>200</v>
      </c>
      <c r="I5" s="21" t="s">
        <v>43</v>
      </c>
      <c r="K5" s="14">
        <f>9950*2.45</f>
        <v>24377.5</v>
      </c>
    </row>
    <row r="6" spans="1:11" s="14" customFormat="1" x14ac:dyDescent="0.2">
      <c r="A6" s="12" t="s">
        <v>2</v>
      </c>
      <c r="B6" s="22">
        <v>50</v>
      </c>
      <c r="C6" s="12" t="s">
        <v>5</v>
      </c>
      <c r="D6" s="17"/>
      <c r="E6" s="17"/>
      <c r="F6" s="17"/>
      <c r="G6" s="17"/>
      <c r="H6" s="17"/>
      <c r="I6" s="17">
        <v>9950</v>
      </c>
      <c r="K6" s="14">
        <f>K5+30</f>
        <v>24407.5</v>
      </c>
    </row>
    <row r="7" spans="1:11" s="14" customFormat="1" x14ac:dyDescent="0.2">
      <c r="A7" s="12" t="s">
        <v>16</v>
      </c>
      <c r="B7" s="23">
        <v>2.4500000000000002</v>
      </c>
      <c r="C7" s="12" t="s">
        <v>6</v>
      </c>
      <c r="D7" s="17"/>
      <c r="E7" s="17"/>
      <c r="F7" s="17">
        <v>9950</v>
      </c>
      <c r="G7" s="17"/>
      <c r="H7" s="17"/>
      <c r="I7" s="17"/>
      <c r="K7" s="14">
        <f>K6/60</f>
        <v>406.79166666666669</v>
      </c>
    </row>
    <row r="8" spans="1:11" s="14" customFormat="1" x14ac:dyDescent="0.2">
      <c r="A8" s="48" t="s">
        <v>50</v>
      </c>
      <c r="B8" s="48"/>
      <c r="C8" s="48"/>
      <c r="D8" s="17"/>
      <c r="E8" s="17"/>
      <c r="F8" s="24">
        <f>F7/3</f>
        <v>3316.6666666666665</v>
      </c>
      <c r="G8" s="24">
        <f>F8</f>
        <v>3316.6666666666665</v>
      </c>
      <c r="H8" s="24">
        <f>G8</f>
        <v>3316.6666666666665</v>
      </c>
      <c r="I8" s="17"/>
    </row>
    <row r="9" spans="1:11" s="14" customFormat="1" x14ac:dyDescent="0.2">
      <c r="A9" s="25"/>
      <c r="B9" s="26"/>
      <c r="C9" s="27"/>
      <c r="D9" s="17"/>
      <c r="E9" s="17"/>
      <c r="F9" s="17"/>
      <c r="G9" s="17"/>
      <c r="H9" s="17"/>
      <c r="I9" s="17"/>
      <c r="K9" s="14">
        <f>147/21</f>
        <v>7</v>
      </c>
    </row>
    <row r="10" spans="1:11" s="14" customFormat="1" x14ac:dyDescent="0.2">
      <c r="A10" s="45" t="s">
        <v>51</v>
      </c>
      <c r="B10" s="46"/>
      <c r="C10" s="47"/>
      <c r="D10" s="12" t="s">
        <v>26</v>
      </c>
      <c r="E10" s="12" t="s">
        <v>27</v>
      </c>
      <c r="F10" s="12" t="s">
        <v>28</v>
      </c>
      <c r="G10" s="12" t="s">
        <v>29</v>
      </c>
      <c r="H10" s="12" t="s">
        <v>30</v>
      </c>
      <c r="I10" s="12" t="s">
        <v>31</v>
      </c>
    </row>
    <row r="11" spans="1:11" s="14" customFormat="1" x14ac:dyDescent="0.2">
      <c r="A11" s="40" t="s">
        <v>9</v>
      </c>
      <c r="B11" s="41"/>
      <c r="C11" s="12"/>
      <c r="D11" s="12" t="s">
        <v>38</v>
      </c>
      <c r="E11" s="12" t="s">
        <v>39</v>
      </c>
      <c r="F11" s="12" t="s">
        <v>21</v>
      </c>
      <c r="G11" s="12" t="s">
        <v>40</v>
      </c>
      <c r="H11" s="12" t="s">
        <v>41</v>
      </c>
      <c r="I11" s="12" t="s">
        <v>42</v>
      </c>
    </row>
    <row r="12" spans="1:11" s="14" customFormat="1" x14ac:dyDescent="0.2">
      <c r="A12" s="15" t="s">
        <v>0</v>
      </c>
      <c r="B12" s="16">
        <v>1000</v>
      </c>
      <c r="C12" s="15" t="s">
        <v>3</v>
      </c>
      <c r="D12" s="17"/>
      <c r="E12" s="17"/>
      <c r="F12" s="24">
        <f>F8</f>
        <v>3316.6666666666665</v>
      </c>
      <c r="G12" s="24">
        <f>G8</f>
        <v>3316.6666666666665</v>
      </c>
      <c r="H12" s="24">
        <f>H8</f>
        <v>3316.6666666666665</v>
      </c>
      <c r="I12" s="17"/>
    </row>
    <row r="13" spans="1:11" s="14" customFormat="1" x14ac:dyDescent="0.2">
      <c r="A13" s="12" t="s">
        <v>1</v>
      </c>
      <c r="B13" s="18">
        <f>((((3317+230)*B16)+20)/60)/(14*1)</f>
        <v>0.65720238095238082</v>
      </c>
      <c r="C13" s="12" t="s">
        <v>4</v>
      </c>
      <c r="D13" s="17"/>
      <c r="E13" s="17"/>
      <c r="F13" s="17"/>
      <c r="G13" s="17"/>
      <c r="H13" s="17"/>
      <c r="I13" s="17"/>
      <c r="K13" s="14">
        <f>F15*3</f>
        <v>9951</v>
      </c>
    </row>
    <row r="14" spans="1:11" s="14" customFormat="1" x14ac:dyDescent="0.2">
      <c r="A14" s="19" t="s">
        <v>32</v>
      </c>
      <c r="B14" s="12" t="s">
        <v>7</v>
      </c>
      <c r="C14" s="20">
        <v>20</v>
      </c>
      <c r="D14" s="17">
        <v>20</v>
      </c>
      <c r="E14" s="17">
        <v>20</v>
      </c>
      <c r="F14" s="21" t="s">
        <v>53</v>
      </c>
      <c r="G14" s="17" t="s">
        <v>54</v>
      </c>
      <c r="H14" s="17" t="s">
        <v>54</v>
      </c>
      <c r="I14" s="21"/>
    </row>
    <row r="15" spans="1:11" s="14" customFormat="1" x14ac:dyDescent="0.2">
      <c r="A15" s="12" t="s">
        <v>2</v>
      </c>
      <c r="B15" s="22">
        <v>250</v>
      </c>
      <c r="C15" s="12" t="s">
        <v>5</v>
      </c>
      <c r="D15" s="17"/>
      <c r="E15" s="17"/>
      <c r="F15" s="24">
        <v>3317</v>
      </c>
      <c r="G15" s="24">
        <f>F15</f>
        <v>3317</v>
      </c>
      <c r="H15" s="24">
        <f>G15</f>
        <v>3317</v>
      </c>
      <c r="I15" s="17"/>
    </row>
    <row r="16" spans="1:11" s="14" customFormat="1" x14ac:dyDescent="0.2">
      <c r="A16" s="12" t="s">
        <v>16</v>
      </c>
      <c r="B16" s="23">
        <v>0.15</v>
      </c>
      <c r="C16" s="12" t="s">
        <v>6</v>
      </c>
      <c r="D16" s="17"/>
      <c r="E16" s="24">
        <f>3317+230</f>
        <v>3547</v>
      </c>
      <c r="F16" s="17">
        <v>3317</v>
      </c>
      <c r="G16" s="17">
        <v>3317</v>
      </c>
      <c r="H16" s="17"/>
      <c r="I16" s="17"/>
    </row>
    <row r="17" spans="1:9" s="14" customFormat="1" x14ac:dyDescent="0.2">
      <c r="A17" s="25"/>
      <c r="B17" s="26"/>
      <c r="C17" s="27"/>
      <c r="D17" s="17"/>
      <c r="E17" s="17"/>
      <c r="F17" s="17"/>
      <c r="G17" s="17"/>
      <c r="H17" s="17"/>
      <c r="I17" s="17"/>
    </row>
    <row r="18" spans="1:9" s="14" customFormat="1" x14ac:dyDescent="0.2">
      <c r="A18" s="25"/>
      <c r="B18" s="26"/>
      <c r="C18" s="27"/>
      <c r="D18" s="17"/>
      <c r="E18" s="17"/>
      <c r="F18" s="17"/>
      <c r="G18" s="17"/>
      <c r="H18" s="17"/>
      <c r="I18" s="17"/>
    </row>
    <row r="19" spans="1:9" s="14" customFormat="1" x14ac:dyDescent="0.2">
      <c r="A19" s="42" t="s">
        <v>52</v>
      </c>
      <c r="B19" s="43"/>
      <c r="C19" s="44"/>
      <c r="D19" s="12" t="s">
        <v>26</v>
      </c>
      <c r="E19" s="12" t="s">
        <v>27</v>
      </c>
      <c r="F19" s="12" t="s">
        <v>28</v>
      </c>
      <c r="G19" s="12" t="s">
        <v>29</v>
      </c>
      <c r="H19" s="12" t="s">
        <v>30</v>
      </c>
      <c r="I19" s="12" t="s">
        <v>31</v>
      </c>
    </row>
    <row r="20" spans="1:9" s="14" customFormat="1" x14ac:dyDescent="0.2">
      <c r="A20" s="40" t="s">
        <v>10</v>
      </c>
      <c r="B20" s="41"/>
      <c r="C20" s="12"/>
      <c r="D20" s="12" t="str">
        <f t="shared" ref="D20:I20" si="0">D11</f>
        <v>14 horas</v>
      </c>
      <c r="E20" s="12" t="str">
        <f t="shared" si="0"/>
        <v>28 horas</v>
      </c>
      <c r="F20" s="12" t="str">
        <f t="shared" si="0"/>
        <v>42 horas</v>
      </c>
      <c r="G20" s="12" t="str">
        <f t="shared" si="0"/>
        <v>56 horas</v>
      </c>
      <c r="H20" s="12" t="str">
        <f t="shared" si="0"/>
        <v>70 horas</v>
      </c>
      <c r="I20" s="12" t="str">
        <f t="shared" si="0"/>
        <v>80 horas</v>
      </c>
    </row>
    <row r="21" spans="1:9" s="14" customFormat="1" x14ac:dyDescent="0.2">
      <c r="A21" s="15" t="s">
        <v>0</v>
      </c>
      <c r="B21" s="16">
        <v>600</v>
      </c>
      <c r="C21" s="15" t="s">
        <v>3</v>
      </c>
      <c r="D21" s="17"/>
      <c r="E21" s="17"/>
      <c r="F21" s="24">
        <f>F12</f>
        <v>3316.6666666666665</v>
      </c>
      <c r="G21" s="24">
        <f>G12</f>
        <v>3316.6666666666665</v>
      </c>
      <c r="H21" s="24">
        <f>H12</f>
        <v>3316.6666666666665</v>
      </c>
      <c r="I21" s="17"/>
    </row>
    <row r="22" spans="1:9" s="14" customFormat="1" x14ac:dyDescent="0.2">
      <c r="A22" s="12" t="s">
        <v>1</v>
      </c>
      <c r="B22" s="18">
        <f>(((9840*B25)+40)/60)/28</f>
        <v>1.1952380952380952</v>
      </c>
      <c r="C22" s="12" t="s">
        <v>4</v>
      </c>
      <c r="D22" s="17"/>
      <c r="E22" s="17"/>
      <c r="F22" s="17"/>
      <c r="G22" s="17"/>
      <c r="H22" s="17"/>
      <c r="I22" s="17"/>
    </row>
    <row r="23" spans="1:9" s="14" customFormat="1" x14ac:dyDescent="0.2">
      <c r="A23" s="19" t="s">
        <v>33</v>
      </c>
      <c r="B23" s="12" t="s">
        <v>7</v>
      </c>
      <c r="C23" s="20">
        <v>120</v>
      </c>
      <c r="D23" s="17">
        <v>120</v>
      </c>
      <c r="E23" s="17">
        <v>120</v>
      </c>
      <c r="F23" s="21" t="s">
        <v>34</v>
      </c>
      <c r="G23" s="17"/>
      <c r="H23" s="17"/>
      <c r="I23" s="21"/>
    </row>
    <row r="24" spans="1:9" s="14" customFormat="1" x14ac:dyDescent="0.2">
      <c r="A24" s="12" t="s">
        <v>2</v>
      </c>
      <c r="B24" s="22">
        <v>10</v>
      </c>
      <c r="C24" s="12" t="s">
        <v>5</v>
      </c>
      <c r="D24" s="17"/>
      <c r="E24" s="17"/>
      <c r="F24" s="17">
        <f>F21-110</f>
        <v>3206.6666666666665</v>
      </c>
      <c r="G24" s="17"/>
      <c r="H24" s="17"/>
      <c r="I24" s="17"/>
    </row>
    <row r="25" spans="1:9" s="14" customFormat="1" x14ac:dyDescent="0.2">
      <c r="A25" s="12" t="s">
        <v>16</v>
      </c>
      <c r="B25" s="23">
        <v>0.2</v>
      </c>
      <c r="C25" s="12" t="s">
        <v>6</v>
      </c>
      <c r="D25" s="17">
        <v>9840</v>
      </c>
      <c r="E25" s="17"/>
      <c r="F25" s="17"/>
      <c r="G25" s="17"/>
      <c r="H25" s="17"/>
      <c r="I25" s="17"/>
    </row>
    <row r="26" spans="1:9" s="14" customFormat="1" x14ac:dyDescent="0.2">
      <c r="A26" s="25"/>
      <c r="B26" s="26"/>
      <c r="C26" s="27"/>
      <c r="D26" s="17"/>
      <c r="E26" s="17"/>
      <c r="F26" s="17"/>
      <c r="G26" s="17"/>
      <c r="H26" s="17"/>
      <c r="I26" s="17"/>
    </row>
    <row r="27" spans="1:9" s="14" customFormat="1" x14ac:dyDescent="0.2">
      <c r="A27" s="25"/>
      <c r="B27" s="26"/>
      <c r="C27" s="27"/>
      <c r="D27" s="17"/>
      <c r="E27" s="17"/>
      <c r="F27" s="17"/>
      <c r="G27" s="17"/>
      <c r="H27" s="17"/>
      <c r="I27" s="17"/>
    </row>
    <row r="28" spans="1:9" s="14" customFormat="1" x14ac:dyDescent="0.2">
      <c r="A28" s="45" t="s">
        <v>51</v>
      </c>
      <c r="B28" s="46"/>
      <c r="C28" s="47"/>
      <c r="D28" s="12" t="s">
        <v>26</v>
      </c>
      <c r="E28" s="12" t="s">
        <v>27</v>
      </c>
      <c r="F28" s="12" t="s">
        <v>28</v>
      </c>
      <c r="G28" s="12" t="s">
        <v>29</v>
      </c>
      <c r="H28" s="12" t="s">
        <v>30</v>
      </c>
      <c r="I28" s="12" t="s">
        <v>31</v>
      </c>
    </row>
    <row r="29" spans="1:9" s="14" customFormat="1" x14ac:dyDescent="0.2">
      <c r="A29" s="40" t="s">
        <v>11</v>
      </c>
      <c r="B29" s="41"/>
      <c r="C29" s="12"/>
      <c r="D29" s="12" t="str">
        <f t="shared" ref="D29:I29" si="1">D20</f>
        <v>14 horas</v>
      </c>
      <c r="E29" s="12" t="str">
        <f t="shared" si="1"/>
        <v>28 horas</v>
      </c>
      <c r="F29" s="12" t="str">
        <f t="shared" si="1"/>
        <v>42 horas</v>
      </c>
      <c r="G29" s="12" t="str">
        <f t="shared" si="1"/>
        <v>56 horas</v>
      </c>
      <c r="H29" s="12" t="str">
        <f t="shared" si="1"/>
        <v>70 horas</v>
      </c>
      <c r="I29" s="12" t="str">
        <f t="shared" si="1"/>
        <v>80 horas</v>
      </c>
    </row>
    <row r="30" spans="1:9" s="14" customFormat="1" x14ac:dyDescent="0.2">
      <c r="A30" s="15" t="s">
        <v>0</v>
      </c>
      <c r="B30" s="16">
        <v>2000</v>
      </c>
      <c r="C30" s="15" t="s">
        <v>3</v>
      </c>
      <c r="D30" s="17"/>
      <c r="E30" s="17"/>
      <c r="F30" s="24">
        <f>F21</f>
        <v>3316.6666666666665</v>
      </c>
      <c r="G30" s="24">
        <f>G21</f>
        <v>3316.6666666666665</v>
      </c>
      <c r="H30" s="24">
        <f>H21</f>
        <v>3316.6666666666665</v>
      </c>
      <c r="I30" s="17"/>
    </row>
    <row r="31" spans="1:9" s="14" customFormat="1" x14ac:dyDescent="0.2">
      <c r="A31" s="12" t="s">
        <v>1</v>
      </c>
      <c r="B31" s="18">
        <f>(((10950*B34))/60)/14</f>
        <v>1.9553571428571428</v>
      </c>
      <c r="C31" s="12" t="s">
        <v>4</v>
      </c>
      <c r="D31" s="17"/>
      <c r="E31" s="17"/>
      <c r="F31" s="17"/>
      <c r="G31" s="17"/>
      <c r="H31" s="17"/>
      <c r="I31" s="17"/>
    </row>
    <row r="32" spans="1:9" s="14" customFormat="1" x14ac:dyDescent="0.2">
      <c r="A32" s="19" t="s">
        <v>18</v>
      </c>
      <c r="B32" s="12" t="s">
        <v>7</v>
      </c>
      <c r="C32" s="20">
        <v>0</v>
      </c>
      <c r="D32" s="17">
        <v>0</v>
      </c>
      <c r="E32" s="17">
        <v>0</v>
      </c>
      <c r="F32" s="21" t="s">
        <v>45</v>
      </c>
      <c r="G32" s="17"/>
      <c r="H32" s="17"/>
      <c r="I32" s="21"/>
    </row>
    <row r="33" spans="1:9" s="14" customFormat="1" x14ac:dyDescent="0.2">
      <c r="A33" s="12" t="s">
        <v>2</v>
      </c>
      <c r="B33" s="22">
        <v>1000</v>
      </c>
      <c r="C33" s="12" t="s">
        <v>5</v>
      </c>
      <c r="D33" s="17"/>
      <c r="E33" s="17"/>
      <c r="F33" s="17">
        <v>9950</v>
      </c>
      <c r="G33" s="17"/>
      <c r="H33" s="17"/>
      <c r="I33" s="17"/>
    </row>
    <row r="34" spans="1:9" s="14" customFormat="1" x14ac:dyDescent="0.2">
      <c r="A34" s="12" t="s">
        <v>16</v>
      </c>
      <c r="B34" s="23">
        <v>0.15</v>
      </c>
      <c r="C34" s="12" t="s">
        <v>6</v>
      </c>
      <c r="D34" s="17">
        <v>10950</v>
      </c>
      <c r="E34" s="17"/>
      <c r="F34" s="17"/>
      <c r="G34" s="17"/>
      <c r="H34" s="17"/>
      <c r="I34" s="17"/>
    </row>
    <row r="35" spans="1:9" s="14" customFormat="1" x14ac:dyDescent="0.2">
      <c r="A35" s="25"/>
      <c r="B35" s="26"/>
      <c r="C35" s="27"/>
      <c r="D35" s="17"/>
      <c r="E35" s="17"/>
      <c r="F35" s="17"/>
      <c r="G35" s="17"/>
      <c r="H35" s="17"/>
      <c r="I35" s="17"/>
    </row>
    <row r="36" spans="1:9" s="14" customFormat="1" x14ac:dyDescent="0.2">
      <c r="A36" s="25"/>
      <c r="B36" s="26"/>
      <c r="C36" s="27"/>
      <c r="D36" s="17"/>
      <c r="E36" s="17"/>
      <c r="F36" s="17"/>
      <c r="G36" s="17"/>
      <c r="H36" s="17"/>
      <c r="I36" s="17"/>
    </row>
    <row r="37" spans="1:9" s="14" customFormat="1" x14ac:dyDescent="0.2">
      <c r="A37" s="42" t="s">
        <v>51</v>
      </c>
      <c r="B37" s="43"/>
      <c r="C37" s="44"/>
      <c r="D37" s="12" t="s">
        <v>26</v>
      </c>
      <c r="E37" s="12" t="s">
        <v>27</v>
      </c>
      <c r="F37" s="12" t="s">
        <v>28</v>
      </c>
      <c r="G37" s="12" t="s">
        <v>29</v>
      </c>
      <c r="H37" s="12" t="s">
        <v>30</v>
      </c>
      <c r="I37" s="12" t="s">
        <v>31</v>
      </c>
    </row>
    <row r="38" spans="1:9" s="14" customFormat="1" x14ac:dyDescent="0.2">
      <c r="A38" s="40" t="s">
        <v>12</v>
      </c>
      <c r="B38" s="41"/>
      <c r="C38" s="12"/>
      <c r="D38" s="12" t="str">
        <f t="shared" ref="D38:I38" si="2">D29</f>
        <v>14 horas</v>
      </c>
      <c r="E38" s="12" t="str">
        <f t="shared" si="2"/>
        <v>28 horas</v>
      </c>
      <c r="F38" s="12" t="str">
        <f t="shared" si="2"/>
        <v>42 horas</v>
      </c>
      <c r="G38" s="12" t="str">
        <f t="shared" si="2"/>
        <v>56 horas</v>
      </c>
      <c r="H38" s="12" t="str">
        <f t="shared" si="2"/>
        <v>70 horas</v>
      </c>
      <c r="I38" s="12" t="str">
        <f t="shared" si="2"/>
        <v>80 horas</v>
      </c>
    </row>
    <row r="39" spans="1:9" s="14" customFormat="1" x14ac:dyDescent="0.2">
      <c r="A39" s="15" t="s">
        <v>0</v>
      </c>
      <c r="B39" s="16">
        <v>2000</v>
      </c>
      <c r="C39" s="15" t="s">
        <v>3</v>
      </c>
      <c r="D39" s="17"/>
      <c r="E39" s="17"/>
      <c r="F39" s="24">
        <f>F30</f>
        <v>3316.6666666666665</v>
      </c>
      <c r="G39" s="24">
        <f>G30</f>
        <v>3316.6666666666665</v>
      </c>
      <c r="H39" s="24">
        <f>H30</f>
        <v>3316.6666666666665</v>
      </c>
      <c r="I39" s="17"/>
    </row>
    <row r="40" spans="1:9" s="14" customFormat="1" x14ac:dyDescent="0.2">
      <c r="A40" s="12" t="s">
        <v>1</v>
      </c>
      <c r="B40" s="18">
        <f>((((3317+300)*B43)+113)/60)/14</f>
        <v>1.0387738095238095</v>
      </c>
      <c r="C40" s="12" t="s">
        <v>4</v>
      </c>
      <c r="D40" s="17"/>
      <c r="E40" s="17"/>
      <c r="F40" s="17"/>
      <c r="G40" s="17"/>
      <c r="H40" s="17"/>
      <c r="I40" s="17"/>
    </row>
    <row r="41" spans="1:9" s="14" customFormat="1" x14ac:dyDescent="0.2">
      <c r="A41" s="19" t="s">
        <v>17</v>
      </c>
      <c r="B41" s="12" t="s">
        <v>7</v>
      </c>
      <c r="C41" s="20">
        <v>200</v>
      </c>
      <c r="D41" s="17">
        <v>200</v>
      </c>
      <c r="E41" s="17">
        <v>200</v>
      </c>
      <c r="F41" s="21" t="s">
        <v>55</v>
      </c>
      <c r="G41" s="21" t="s">
        <v>56</v>
      </c>
      <c r="H41" s="21" t="s">
        <v>56</v>
      </c>
      <c r="I41" s="21"/>
    </row>
    <row r="42" spans="1:9" s="14" customFormat="1" x14ac:dyDescent="0.2">
      <c r="A42" s="12" t="s">
        <v>2</v>
      </c>
      <c r="B42" s="22">
        <v>500</v>
      </c>
      <c r="C42" s="12" t="s">
        <v>5</v>
      </c>
      <c r="D42" s="17"/>
      <c r="E42" s="17"/>
      <c r="F42" s="17">
        <v>3317</v>
      </c>
      <c r="G42" s="17">
        <v>3317</v>
      </c>
      <c r="H42" s="17">
        <v>3317</v>
      </c>
      <c r="I42" s="17"/>
    </row>
    <row r="43" spans="1:9" s="14" customFormat="1" x14ac:dyDescent="0.2">
      <c r="A43" s="12" t="s">
        <v>16</v>
      </c>
      <c r="B43" s="23">
        <v>0.21</v>
      </c>
      <c r="C43" s="12" t="s">
        <v>6</v>
      </c>
      <c r="D43" s="17"/>
      <c r="E43" s="17">
        <v>3617</v>
      </c>
      <c r="F43" s="17">
        <v>3317</v>
      </c>
      <c r="G43" s="17">
        <v>3317</v>
      </c>
      <c r="H43" s="17"/>
      <c r="I43" s="17"/>
    </row>
    <row r="44" spans="1:9" s="14" customFormat="1" x14ac:dyDescent="0.2">
      <c r="A44" s="25"/>
      <c r="B44" s="26"/>
      <c r="C44" s="27"/>
      <c r="D44" s="17"/>
      <c r="E44" s="17"/>
      <c r="F44" s="17"/>
      <c r="G44" s="17"/>
      <c r="H44" s="17"/>
      <c r="I44" s="17"/>
    </row>
    <row r="45" spans="1:9" s="14" customFormat="1" x14ac:dyDescent="0.2">
      <c r="A45" s="25"/>
      <c r="B45" s="26"/>
      <c r="C45" s="27"/>
      <c r="D45" s="17"/>
      <c r="E45" s="17"/>
      <c r="F45" s="17"/>
      <c r="G45" s="17"/>
      <c r="H45" s="17"/>
      <c r="I45" s="17"/>
    </row>
    <row r="46" spans="1:9" s="14" customFormat="1" x14ac:dyDescent="0.2">
      <c r="A46" s="45" t="s">
        <v>51</v>
      </c>
      <c r="B46" s="46"/>
      <c r="C46" s="47"/>
      <c r="D46" s="12" t="s">
        <v>26</v>
      </c>
      <c r="E46" s="12" t="s">
        <v>27</v>
      </c>
      <c r="F46" s="12" t="s">
        <v>28</v>
      </c>
      <c r="G46" s="12" t="s">
        <v>29</v>
      </c>
      <c r="H46" s="12" t="s">
        <v>30</v>
      </c>
      <c r="I46" s="12" t="s">
        <v>31</v>
      </c>
    </row>
    <row r="47" spans="1:9" s="14" customFormat="1" x14ac:dyDescent="0.2">
      <c r="A47" s="40" t="s">
        <v>13</v>
      </c>
      <c r="B47" s="41"/>
      <c r="C47" s="12"/>
      <c r="D47" s="12" t="str">
        <f t="shared" ref="D47:I47" si="3">D38</f>
        <v>14 horas</v>
      </c>
      <c r="E47" s="12" t="str">
        <f t="shared" si="3"/>
        <v>28 horas</v>
      </c>
      <c r="F47" s="12" t="str">
        <f t="shared" si="3"/>
        <v>42 horas</v>
      </c>
      <c r="G47" s="12" t="str">
        <f t="shared" si="3"/>
        <v>56 horas</v>
      </c>
      <c r="H47" s="12" t="str">
        <f t="shared" si="3"/>
        <v>70 horas</v>
      </c>
      <c r="I47" s="12" t="str">
        <f t="shared" si="3"/>
        <v>80 horas</v>
      </c>
    </row>
    <row r="48" spans="1:9" s="14" customFormat="1" x14ac:dyDescent="0.2">
      <c r="A48" s="15" t="s">
        <v>0</v>
      </c>
      <c r="B48" s="16">
        <v>1200</v>
      </c>
      <c r="C48" s="15" t="s">
        <v>3</v>
      </c>
      <c r="D48" s="17"/>
      <c r="E48" s="17"/>
      <c r="F48" s="24">
        <f>F39</f>
        <v>3316.6666666666665</v>
      </c>
      <c r="G48" s="24">
        <f>G39</f>
        <v>3316.6666666666665</v>
      </c>
      <c r="H48" s="24">
        <f>H39</f>
        <v>3316.6666666666665</v>
      </c>
      <c r="I48" s="17"/>
    </row>
    <row r="49" spans="1:9" s="14" customFormat="1" x14ac:dyDescent="0.2">
      <c r="A49" s="12" t="s">
        <v>1</v>
      </c>
      <c r="B49" s="18">
        <f>(((8450*B52))/60)/14</f>
        <v>1.3077380952380953</v>
      </c>
      <c r="C49" s="12" t="s">
        <v>4</v>
      </c>
      <c r="D49" s="17"/>
      <c r="E49" s="17"/>
      <c r="F49" s="17"/>
      <c r="G49" s="17"/>
      <c r="H49" s="17"/>
      <c r="I49" s="17"/>
    </row>
    <row r="50" spans="1:9" s="14" customFormat="1" x14ac:dyDescent="0.2">
      <c r="A50" s="19" t="s">
        <v>18</v>
      </c>
      <c r="B50" s="12" t="s">
        <v>7</v>
      </c>
      <c r="C50" s="20">
        <v>2000</v>
      </c>
      <c r="D50" s="17">
        <v>2000</v>
      </c>
      <c r="E50" s="17">
        <v>2000</v>
      </c>
      <c r="F50" s="21" t="s">
        <v>47</v>
      </c>
      <c r="G50" s="17"/>
      <c r="H50" s="17"/>
      <c r="I50" s="21"/>
    </row>
    <row r="51" spans="1:9" s="14" customFormat="1" x14ac:dyDescent="0.2">
      <c r="A51" s="12" t="s">
        <v>2</v>
      </c>
      <c r="B51" s="22">
        <v>500</v>
      </c>
      <c r="C51" s="12" t="s">
        <v>5</v>
      </c>
      <c r="D51" s="17"/>
      <c r="E51" s="17"/>
      <c r="F51" s="17">
        <f>F48-1500</f>
        <v>1816.6666666666665</v>
      </c>
      <c r="G51" s="17"/>
      <c r="H51" s="17"/>
      <c r="I51" s="17"/>
    </row>
    <row r="52" spans="1:9" s="14" customFormat="1" x14ac:dyDescent="0.2">
      <c r="A52" s="12" t="s">
        <v>16</v>
      </c>
      <c r="B52" s="23">
        <v>0.13</v>
      </c>
      <c r="C52" s="12" t="s">
        <v>6</v>
      </c>
      <c r="D52" s="17">
        <v>8450</v>
      </c>
      <c r="E52" s="17"/>
      <c r="F52" s="17"/>
      <c r="G52" s="17"/>
      <c r="H52" s="17"/>
      <c r="I52" s="17"/>
    </row>
    <row r="53" spans="1:9" s="14" customFormat="1" x14ac:dyDescent="0.2">
      <c r="A53" s="25"/>
      <c r="B53" s="26"/>
      <c r="C53" s="27"/>
      <c r="D53" s="17"/>
      <c r="E53" s="17"/>
      <c r="F53" s="17"/>
      <c r="G53" s="17"/>
      <c r="H53" s="17"/>
      <c r="I53" s="17"/>
    </row>
    <row r="54" spans="1:9" s="14" customFormat="1" x14ac:dyDescent="0.2">
      <c r="A54" s="25"/>
      <c r="B54" s="26"/>
      <c r="C54" s="27"/>
      <c r="D54" s="17"/>
      <c r="E54" s="17"/>
      <c r="F54" s="17"/>
      <c r="G54" s="17"/>
      <c r="H54" s="17"/>
      <c r="I54" s="17"/>
    </row>
    <row r="55" spans="1:9" s="14" customFormat="1" x14ac:dyDescent="0.2">
      <c r="A55" s="42" t="s">
        <v>52</v>
      </c>
      <c r="B55" s="43"/>
      <c r="C55" s="44"/>
      <c r="D55" s="12" t="s">
        <v>26</v>
      </c>
      <c r="E55" s="12" t="s">
        <v>27</v>
      </c>
      <c r="F55" s="12" t="s">
        <v>28</v>
      </c>
      <c r="G55" s="12" t="s">
        <v>29</v>
      </c>
      <c r="H55" s="12" t="s">
        <v>30</v>
      </c>
      <c r="I55" s="12" t="s">
        <v>31</v>
      </c>
    </row>
    <row r="56" spans="1:9" s="14" customFormat="1" x14ac:dyDescent="0.2">
      <c r="A56" s="40" t="s">
        <v>14</v>
      </c>
      <c r="B56" s="41"/>
      <c r="C56" s="12"/>
      <c r="D56" s="12" t="str">
        <f t="shared" ref="D56:I56" si="4">D47</f>
        <v>14 horas</v>
      </c>
      <c r="E56" s="12" t="str">
        <f t="shared" si="4"/>
        <v>28 horas</v>
      </c>
      <c r="F56" s="12" t="str">
        <f t="shared" si="4"/>
        <v>42 horas</v>
      </c>
      <c r="G56" s="12" t="str">
        <f t="shared" si="4"/>
        <v>56 horas</v>
      </c>
      <c r="H56" s="12" t="str">
        <f t="shared" si="4"/>
        <v>70 horas</v>
      </c>
      <c r="I56" s="12" t="str">
        <f t="shared" si="4"/>
        <v>80 horas</v>
      </c>
    </row>
    <row r="57" spans="1:9" s="14" customFormat="1" x14ac:dyDescent="0.2">
      <c r="A57" s="15" t="s">
        <v>0</v>
      </c>
      <c r="B57" s="16">
        <v>100</v>
      </c>
      <c r="C57" s="15" t="s">
        <v>3</v>
      </c>
      <c r="D57" s="17"/>
      <c r="E57" s="17"/>
      <c r="F57" s="24">
        <f>F48</f>
        <v>3316.6666666666665</v>
      </c>
      <c r="G57" s="24">
        <f>G48</f>
        <v>3316.6666666666665</v>
      </c>
      <c r="H57" s="24">
        <f>H48</f>
        <v>3316.6666666666665</v>
      </c>
      <c r="I57" s="17"/>
    </row>
    <row r="58" spans="1:9" s="14" customFormat="1" x14ac:dyDescent="0.2">
      <c r="A58" s="12" t="s">
        <v>1</v>
      </c>
      <c r="B58" s="18">
        <f>(((6450*B61))/60)/28</f>
        <v>1.34375</v>
      </c>
      <c r="C58" s="12" t="s">
        <v>4</v>
      </c>
      <c r="D58" s="17"/>
      <c r="E58" s="17"/>
      <c r="F58" s="17"/>
      <c r="G58" s="17"/>
      <c r="H58" s="17"/>
      <c r="I58" s="17"/>
    </row>
    <row r="59" spans="1:9" s="14" customFormat="1" x14ac:dyDescent="0.2">
      <c r="A59" s="19" t="s">
        <v>18</v>
      </c>
      <c r="B59" s="12" t="s">
        <v>7</v>
      </c>
      <c r="C59" s="20">
        <v>4000</v>
      </c>
      <c r="D59" s="17">
        <v>4000</v>
      </c>
      <c r="E59" s="17">
        <v>4000</v>
      </c>
      <c r="F59" s="21" t="s">
        <v>48</v>
      </c>
      <c r="G59" s="17"/>
      <c r="H59" s="17"/>
      <c r="I59" s="21"/>
    </row>
    <row r="60" spans="1:9" s="14" customFormat="1" x14ac:dyDescent="0.2">
      <c r="A60" s="12" t="s">
        <v>2</v>
      </c>
      <c r="B60" s="22">
        <v>500</v>
      </c>
      <c r="C60" s="12" t="s">
        <v>5</v>
      </c>
      <c r="D60" s="17"/>
      <c r="E60" s="17"/>
      <c r="F60" s="17">
        <f>F57-3500</f>
        <v>-183.33333333333348</v>
      </c>
      <c r="G60" s="17"/>
      <c r="H60" s="17"/>
      <c r="I60" s="17"/>
    </row>
    <row r="61" spans="1:9" s="14" customFormat="1" x14ac:dyDescent="0.2">
      <c r="A61" s="12" t="s">
        <v>16</v>
      </c>
      <c r="B61" s="23">
        <v>0.35</v>
      </c>
      <c r="C61" s="12" t="s">
        <v>6</v>
      </c>
      <c r="D61" s="17">
        <v>6450</v>
      </c>
      <c r="E61" s="17"/>
      <c r="F61" s="17"/>
      <c r="G61" s="17"/>
      <c r="H61" s="17"/>
      <c r="I61" s="17"/>
    </row>
    <row r="62" spans="1:9" s="14" customFormat="1" x14ac:dyDescent="0.2">
      <c r="A62" s="25"/>
      <c r="B62" s="26"/>
      <c r="C62" s="27"/>
      <c r="D62" s="17"/>
      <c r="E62" s="17"/>
      <c r="F62" s="17"/>
      <c r="G62" s="17"/>
      <c r="H62" s="17"/>
      <c r="I62" s="17"/>
    </row>
    <row r="63" spans="1:9" s="14" customFormat="1" x14ac:dyDescent="0.2">
      <c r="A63" s="25"/>
      <c r="B63" s="26"/>
      <c r="C63" s="27"/>
      <c r="D63" s="17"/>
      <c r="E63" s="17"/>
      <c r="F63" s="17"/>
      <c r="G63" s="17"/>
      <c r="H63" s="17"/>
      <c r="I63" s="17"/>
    </row>
    <row r="64" spans="1:9" s="14" customFormat="1" x14ac:dyDescent="0.2">
      <c r="A64" s="42" t="s">
        <v>51</v>
      </c>
      <c r="B64" s="43"/>
      <c r="C64" s="44"/>
      <c r="D64" s="12" t="s">
        <v>26</v>
      </c>
      <c r="E64" s="12" t="s">
        <v>27</v>
      </c>
      <c r="F64" s="12" t="s">
        <v>28</v>
      </c>
      <c r="G64" s="12" t="s">
        <v>29</v>
      </c>
      <c r="H64" s="12" t="s">
        <v>30</v>
      </c>
      <c r="I64" s="12" t="s">
        <v>31</v>
      </c>
    </row>
    <row r="65" spans="1:9" s="14" customFormat="1" x14ac:dyDescent="0.2">
      <c r="A65" s="40" t="s">
        <v>15</v>
      </c>
      <c r="B65" s="41"/>
      <c r="C65" s="12"/>
      <c r="D65" s="12" t="str">
        <f t="shared" ref="D65:I65" si="5">D56</f>
        <v>14 horas</v>
      </c>
      <c r="E65" s="12" t="str">
        <f t="shared" si="5"/>
        <v>28 horas</v>
      </c>
      <c r="F65" s="12" t="str">
        <f t="shared" si="5"/>
        <v>42 horas</v>
      </c>
      <c r="G65" s="12" t="str">
        <f t="shared" si="5"/>
        <v>56 horas</v>
      </c>
      <c r="H65" s="12" t="str">
        <f t="shared" si="5"/>
        <v>70 horas</v>
      </c>
      <c r="I65" s="12" t="str">
        <f t="shared" si="5"/>
        <v>80 horas</v>
      </c>
    </row>
    <row r="66" spans="1:9" s="14" customFormat="1" x14ac:dyDescent="0.2">
      <c r="A66" s="15" t="s">
        <v>0</v>
      </c>
      <c r="B66" s="16" t="s">
        <v>36</v>
      </c>
      <c r="C66" s="15" t="s">
        <v>3</v>
      </c>
      <c r="D66" s="17"/>
      <c r="E66" s="17">
        <f>E43</f>
        <v>3617</v>
      </c>
      <c r="F66" s="17">
        <f t="shared" ref="F66:G66" si="6">F43</f>
        <v>3317</v>
      </c>
      <c r="G66" s="17">
        <f t="shared" si="6"/>
        <v>3317</v>
      </c>
      <c r="H66" s="17"/>
      <c r="I66" s="17"/>
    </row>
    <row r="67" spans="1:9" s="14" customFormat="1" x14ac:dyDescent="0.2">
      <c r="A67" s="12" t="s">
        <v>1</v>
      </c>
      <c r="B67" s="18">
        <f>(((1518*B70))/60)/14</f>
        <v>0.18071428571428574</v>
      </c>
      <c r="C67" s="12" t="s">
        <v>4</v>
      </c>
      <c r="D67" s="17"/>
      <c r="E67" s="17"/>
      <c r="F67" s="17"/>
      <c r="G67" s="17"/>
      <c r="H67" s="17"/>
      <c r="I67" s="17"/>
    </row>
    <row r="68" spans="1:9" s="14" customFormat="1" x14ac:dyDescent="0.2">
      <c r="A68" s="19" t="s">
        <v>18</v>
      </c>
      <c r="B68" s="12" t="s">
        <v>7</v>
      </c>
      <c r="C68" s="20">
        <v>2500</v>
      </c>
      <c r="D68" s="17"/>
      <c r="E68" s="17" t="s">
        <v>57</v>
      </c>
      <c r="F68" s="17" t="s">
        <v>58</v>
      </c>
      <c r="G68" s="17" t="s">
        <v>58</v>
      </c>
      <c r="H68" s="17"/>
      <c r="I68" s="21"/>
    </row>
    <row r="69" spans="1:9" s="14" customFormat="1" x14ac:dyDescent="0.2">
      <c r="A69" s="12" t="s">
        <v>2</v>
      </c>
      <c r="B69" s="22">
        <v>400</v>
      </c>
      <c r="C69" s="12" t="s">
        <v>5</v>
      </c>
      <c r="D69" s="17"/>
      <c r="E69" s="17">
        <v>1517</v>
      </c>
      <c r="F69" s="17">
        <v>3316</v>
      </c>
      <c r="G69" s="17">
        <v>3316</v>
      </c>
      <c r="H69" s="17"/>
      <c r="I69" s="17"/>
    </row>
    <row r="70" spans="1:9" s="14" customFormat="1" x14ac:dyDescent="0.2">
      <c r="A70" s="12" t="s">
        <v>16</v>
      </c>
      <c r="B70" s="23">
        <v>0.1</v>
      </c>
      <c r="C70" s="12" t="s">
        <v>6</v>
      </c>
      <c r="D70" s="17">
        <v>1518</v>
      </c>
      <c r="E70" s="17">
        <v>3316</v>
      </c>
      <c r="F70" s="17">
        <v>3316</v>
      </c>
      <c r="G70" s="17"/>
      <c r="H70" s="17"/>
      <c r="I70" s="17"/>
    </row>
    <row r="71" spans="1:9" s="14" customFormat="1" x14ac:dyDescent="0.2"/>
    <row r="72" spans="1:9" s="14" customFormat="1" x14ac:dyDescent="0.2">
      <c r="D72" s="14">
        <f>E69/6</f>
        <v>252.83333333333334</v>
      </c>
      <c r="F72" s="14">
        <f>3316/6</f>
        <v>552.66666666666663</v>
      </c>
    </row>
    <row r="73" spans="1:9" s="14" customFormat="1" x14ac:dyDescent="0.2">
      <c r="D73" s="14">
        <v>253</v>
      </c>
      <c r="F73" s="14">
        <f>553*6</f>
        <v>3318</v>
      </c>
    </row>
    <row r="74" spans="1:9" s="14" customFormat="1" x14ac:dyDescent="0.2">
      <c r="D74" s="14">
        <f>D73*6</f>
        <v>1518</v>
      </c>
    </row>
    <row r="75" spans="1:9" s="14" customFormat="1" x14ac:dyDescent="0.2"/>
    <row r="76" spans="1:9" s="14" customFormat="1" x14ac:dyDescent="0.2"/>
    <row r="77" spans="1:9" s="14" customFormat="1" x14ac:dyDescent="0.2"/>
    <row r="78" spans="1:9" s="14" customFormat="1" x14ac:dyDescent="0.2"/>
    <row r="79" spans="1:9" s="14" customFormat="1" x14ac:dyDescent="0.2"/>
    <row r="80" spans="1:9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</sheetData>
  <mergeCells count="17">
    <mergeCell ref="A46:C46"/>
    <mergeCell ref="A1:C1"/>
    <mergeCell ref="A2:B2"/>
    <mergeCell ref="A8:C8"/>
    <mergeCell ref="A10:C10"/>
    <mergeCell ref="A11:B11"/>
    <mergeCell ref="A19:C19"/>
    <mergeCell ref="A20:B20"/>
    <mergeCell ref="A28:C28"/>
    <mergeCell ref="A29:B29"/>
    <mergeCell ref="A37:C37"/>
    <mergeCell ref="A38:B38"/>
    <mergeCell ref="A47:B47"/>
    <mergeCell ref="A55:C55"/>
    <mergeCell ref="A56:B56"/>
    <mergeCell ref="A64:C64"/>
    <mergeCell ref="A65:B65"/>
  </mergeCells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zoomScale="180" zoomScaleNormal="180" workbookViewId="0">
      <selection sqref="A1:C1"/>
    </sheetView>
  </sheetViews>
  <sheetFormatPr defaultColWidth="9.140625" defaultRowHeight="12.75" x14ac:dyDescent="0.2"/>
  <cols>
    <col min="1" max="1" width="22.7109375" style="13" bestFit="1" customWidth="1"/>
    <col min="2" max="2" width="12.7109375" style="13" bestFit="1" customWidth="1"/>
    <col min="3" max="3" width="7.7109375" style="13" customWidth="1"/>
    <col min="4" max="7" width="12" style="13" bestFit="1" customWidth="1"/>
    <col min="8" max="9" width="13.140625" style="13" bestFit="1" customWidth="1"/>
    <col min="10" max="16384" width="9.140625" style="13"/>
  </cols>
  <sheetData>
    <row r="1" spans="1:10" x14ac:dyDescent="0.2">
      <c r="A1" s="52">
        <v>7</v>
      </c>
      <c r="B1" s="53"/>
      <c r="C1" s="54"/>
      <c r="D1" s="12" t="s">
        <v>26</v>
      </c>
      <c r="E1" s="12" t="s">
        <v>27</v>
      </c>
      <c r="F1" s="12" t="s">
        <v>28</v>
      </c>
      <c r="G1" s="12" t="s">
        <v>29</v>
      </c>
      <c r="H1" s="12" t="s">
        <v>30</v>
      </c>
      <c r="I1" s="12" t="s">
        <v>31</v>
      </c>
    </row>
    <row r="2" spans="1:10" s="14" customFormat="1" x14ac:dyDescent="0.2">
      <c r="A2" s="40" t="s">
        <v>8</v>
      </c>
      <c r="B2" s="41"/>
      <c r="C2" s="12"/>
      <c r="D2" s="29">
        <v>21</v>
      </c>
      <c r="E2" s="29">
        <f>D2+21</f>
        <v>42</v>
      </c>
      <c r="F2" s="29">
        <f>E2+21</f>
        <v>63</v>
      </c>
      <c r="G2" s="29">
        <f t="shared" ref="G2:H2" si="0">F2+21</f>
        <v>84</v>
      </c>
      <c r="H2" s="29">
        <f t="shared" si="0"/>
        <v>105</v>
      </c>
      <c r="I2" s="29">
        <f>H2+9</f>
        <v>114</v>
      </c>
    </row>
    <row r="3" spans="1:10" s="14" customFormat="1" x14ac:dyDescent="0.2">
      <c r="A3" s="15" t="s">
        <v>0</v>
      </c>
      <c r="B3" s="16">
        <v>500</v>
      </c>
      <c r="C3" s="15" t="s">
        <v>3</v>
      </c>
      <c r="D3" s="17"/>
      <c r="E3" s="17"/>
      <c r="F3" s="17"/>
      <c r="G3" s="17"/>
      <c r="H3" s="17"/>
      <c r="I3" s="17">
        <v>10100</v>
      </c>
    </row>
    <row r="4" spans="1:10" s="14" customFormat="1" x14ac:dyDescent="0.2">
      <c r="A4" s="12" t="s">
        <v>1</v>
      </c>
      <c r="B4" s="18">
        <f>((($I$6*B7)+A5)/60)/(A1*D2)</f>
        <v>2.7672902494331066</v>
      </c>
      <c r="C4" s="12" t="s">
        <v>4</v>
      </c>
      <c r="D4" s="17"/>
      <c r="E4" s="17">
        <v>400</v>
      </c>
      <c r="F4" s="17"/>
      <c r="G4" s="17"/>
      <c r="H4" s="17"/>
      <c r="I4" s="17"/>
    </row>
    <row r="5" spans="1:10" s="14" customFormat="1" x14ac:dyDescent="0.2">
      <c r="A5" s="28">
        <v>30</v>
      </c>
      <c r="B5" s="12" t="s">
        <v>7</v>
      </c>
      <c r="C5" s="20">
        <v>200</v>
      </c>
      <c r="D5" s="17">
        <v>200</v>
      </c>
      <c r="E5" s="17">
        <v>600</v>
      </c>
      <c r="F5" s="17">
        <v>600</v>
      </c>
      <c r="G5" s="17">
        <v>600</v>
      </c>
      <c r="H5" s="17">
        <v>600</v>
      </c>
      <c r="I5" s="21" t="s">
        <v>61</v>
      </c>
    </row>
    <row r="6" spans="1:10" s="14" customFormat="1" x14ac:dyDescent="0.2">
      <c r="A6" s="12" t="s">
        <v>2</v>
      </c>
      <c r="B6" s="22">
        <v>50</v>
      </c>
      <c r="C6" s="12" t="s">
        <v>5</v>
      </c>
      <c r="D6" s="17"/>
      <c r="E6" s="17"/>
      <c r="F6" s="17"/>
      <c r="G6" s="17"/>
      <c r="H6" s="17"/>
      <c r="I6" s="17">
        <v>9950</v>
      </c>
    </row>
    <row r="7" spans="1:10" s="14" customFormat="1" ht="15" x14ac:dyDescent="0.2">
      <c r="A7" s="12" t="s">
        <v>16</v>
      </c>
      <c r="B7" s="23">
        <v>2.4500000000000002</v>
      </c>
      <c r="C7" s="12" t="s">
        <v>6</v>
      </c>
      <c r="D7" s="17"/>
      <c r="E7" s="17"/>
      <c r="F7" s="17">
        <v>9950</v>
      </c>
      <c r="G7" s="17"/>
      <c r="H7" s="17"/>
      <c r="I7" s="17"/>
      <c r="J7" s="30" t="s">
        <v>59</v>
      </c>
    </row>
    <row r="8" spans="1:10" s="14" customFormat="1" x14ac:dyDescent="0.2">
      <c r="A8" s="48" t="s">
        <v>50</v>
      </c>
      <c r="B8" s="48"/>
      <c r="C8" s="48"/>
      <c r="D8" s="17"/>
      <c r="E8" s="17"/>
      <c r="F8" s="24"/>
      <c r="G8" s="24"/>
      <c r="H8" s="24"/>
      <c r="I8" s="17"/>
    </row>
    <row r="9" spans="1:10" s="14" customFormat="1" x14ac:dyDescent="0.2">
      <c r="A9" s="25"/>
      <c r="B9" s="26"/>
      <c r="C9" s="27"/>
      <c r="D9" s="17"/>
      <c r="E9" s="17"/>
      <c r="F9" s="17"/>
      <c r="G9" s="17"/>
      <c r="H9" s="17"/>
      <c r="I9" s="17"/>
    </row>
    <row r="10" spans="1:10" s="14" customFormat="1" x14ac:dyDescent="0.2">
      <c r="A10" s="49">
        <v>1</v>
      </c>
      <c r="B10" s="50"/>
      <c r="C10" s="51"/>
      <c r="D10" s="12" t="s">
        <v>26</v>
      </c>
      <c r="E10" s="12" t="s">
        <v>27</v>
      </c>
      <c r="F10" s="12" t="s">
        <v>28</v>
      </c>
      <c r="G10" s="12" t="s">
        <v>29</v>
      </c>
      <c r="H10" s="12" t="s">
        <v>30</v>
      </c>
      <c r="I10" s="12" t="s">
        <v>31</v>
      </c>
    </row>
    <row r="11" spans="1:10" s="14" customFormat="1" x14ac:dyDescent="0.2">
      <c r="A11" s="40" t="s">
        <v>9</v>
      </c>
      <c r="B11" s="41"/>
      <c r="C11" s="12"/>
      <c r="D11" s="29">
        <v>14</v>
      </c>
      <c r="E11" s="29">
        <f>D11+14</f>
        <v>28</v>
      </c>
      <c r="F11" s="29">
        <f t="shared" ref="F11:H11" si="1">E11+14</f>
        <v>42</v>
      </c>
      <c r="G11" s="29">
        <f t="shared" si="1"/>
        <v>56</v>
      </c>
      <c r="H11" s="29">
        <f t="shared" si="1"/>
        <v>70</v>
      </c>
      <c r="I11" s="29">
        <f>H11+10</f>
        <v>80</v>
      </c>
    </row>
    <row r="12" spans="1:10" s="14" customFormat="1" x14ac:dyDescent="0.2">
      <c r="A12" s="15" t="s">
        <v>0</v>
      </c>
      <c r="B12" s="16">
        <v>1000</v>
      </c>
      <c r="C12" s="15" t="s">
        <v>3</v>
      </c>
      <c r="D12" s="17"/>
      <c r="E12" s="17"/>
      <c r="F12" s="24">
        <v>9950</v>
      </c>
      <c r="G12" s="24"/>
      <c r="H12" s="24"/>
      <c r="I12" s="17"/>
    </row>
    <row r="13" spans="1:10" s="14" customFormat="1" x14ac:dyDescent="0.2">
      <c r="A13" s="12" t="s">
        <v>1</v>
      </c>
      <c r="B13" s="18">
        <f>(((($I$6*B16)+A14)/60)/(A10*D11))</f>
        <v>1.8005952380952379</v>
      </c>
      <c r="C13" s="12" t="s">
        <v>4</v>
      </c>
      <c r="D13" s="17"/>
      <c r="E13" s="17"/>
      <c r="F13" s="17"/>
      <c r="G13" s="17"/>
      <c r="H13" s="17"/>
      <c r="I13" s="17"/>
    </row>
    <row r="14" spans="1:10" s="14" customFormat="1" x14ac:dyDescent="0.2">
      <c r="A14" s="28">
        <v>20</v>
      </c>
      <c r="B14" s="12" t="s">
        <v>7</v>
      </c>
      <c r="C14" s="20">
        <v>20</v>
      </c>
      <c r="D14" s="20">
        <v>20</v>
      </c>
      <c r="E14" s="20">
        <v>20</v>
      </c>
      <c r="F14" s="17" t="s">
        <v>44</v>
      </c>
      <c r="G14" s="17"/>
      <c r="H14" s="17"/>
      <c r="I14" s="21"/>
    </row>
    <row r="15" spans="1:10" s="14" customFormat="1" x14ac:dyDescent="0.2">
      <c r="A15" s="12" t="s">
        <v>2</v>
      </c>
      <c r="B15" s="22">
        <v>250</v>
      </c>
      <c r="C15" s="12" t="s">
        <v>5</v>
      </c>
      <c r="D15" s="17"/>
      <c r="E15" s="17"/>
      <c r="F15" s="17">
        <v>9950</v>
      </c>
      <c r="G15" s="17"/>
      <c r="H15" s="17"/>
      <c r="I15" s="17"/>
      <c r="J15" s="14" t="s">
        <v>60</v>
      </c>
    </row>
    <row r="16" spans="1:10" s="14" customFormat="1" x14ac:dyDescent="0.2">
      <c r="A16" s="12" t="s">
        <v>16</v>
      </c>
      <c r="B16" s="23">
        <v>0.15</v>
      </c>
      <c r="C16" s="12" t="s">
        <v>6</v>
      </c>
      <c r="D16" s="17">
        <f>9950+230</f>
        <v>10180</v>
      </c>
      <c r="E16" s="17"/>
      <c r="F16" s="17"/>
      <c r="G16" s="17"/>
      <c r="H16" s="17"/>
      <c r="I16" s="17"/>
    </row>
    <row r="17" spans="1:10" s="14" customFormat="1" x14ac:dyDescent="0.2">
      <c r="A17" s="25"/>
      <c r="B17" s="26"/>
      <c r="C17" s="27"/>
      <c r="D17" s="17"/>
      <c r="E17" s="17"/>
      <c r="F17" s="24"/>
      <c r="G17" s="24"/>
      <c r="H17" s="24"/>
      <c r="I17" s="17"/>
    </row>
    <row r="18" spans="1:10" s="14" customFormat="1" x14ac:dyDescent="0.2">
      <c r="A18" s="25"/>
      <c r="B18" s="26"/>
      <c r="C18" s="27"/>
      <c r="D18" s="17"/>
      <c r="E18" s="17"/>
      <c r="F18" s="17"/>
      <c r="G18" s="17"/>
      <c r="H18" s="17"/>
      <c r="I18" s="17"/>
    </row>
    <row r="19" spans="1:10" s="14" customFormat="1" x14ac:dyDescent="0.2">
      <c r="A19" s="52">
        <v>2</v>
      </c>
      <c r="B19" s="53"/>
      <c r="C19" s="54"/>
      <c r="D19" s="12" t="s">
        <v>26</v>
      </c>
      <c r="E19" s="12" t="s">
        <v>27</v>
      </c>
      <c r="F19" s="12" t="s">
        <v>28</v>
      </c>
      <c r="G19" s="12" t="s">
        <v>29</v>
      </c>
      <c r="H19" s="12" t="s">
        <v>30</v>
      </c>
      <c r="I19" s="12" t="s">
        <v>31</v>
      </c>
    </row>
    <row r="20" spans="1:10" s="14" customFormat="1" x14ac:dyDescent="0.2">
      <c r="A20" s="40" t="s">
        <v>10</v>
      </c>
      <c r="B20" s="41"/>
      <c r="C20" s="12"/>
      <c r="D20" s="29">
        <f>D11</f>
        <v>14</v>
      </c>
      <c r="E20" s="29">
        <f t="shared" ref="E20:I20" si="2">E11</f>
        <v>28</v>
      </c>
      <c r="F20" s="29">
        <f t="shared" si="2"/>
        <v>42</v>
      </c>
      <c r="G20" s="29">
        <f t="shared" si="2"/>
        <v>56</v>
      </c>
      <c r="H20" s="29">
        <f t="shared" si="2"/>
        <v>70</v>
      </c>
      <c r="I20" s="29">
        <f t="shared" si="2"/>
        <v>80</v>
      </c>
    </row>
    <row r="21" spans="1:10" s="14" customFormat="1" x14ac:dyDescent="0.2">
      <c r="A21" s="15" t="s">
        <v>0</v>
      </c>
      <c r="B21" s="16">
        <v>600</v>
      </c>
      <c r="C21" s="15" t="s">
        <v>3</v>
      </c>
      <c r="D21" s="17"/>
      <c r="E21" s="17"/>
      <c r="F21" s="24">
        <v>9950</v>
      </c>
      <c r="G21" s="24"/>
      <c r="H21" s="24"/>
      <c r="I21" s="17"/>
    </row>
    <row r="22" spans="1:10" s="14" customFormat="1" x14ac:dyDescent="0.2">
      <c r="A22" s="12" t="s">
        <v>1</v>
      </c>
      <c r="B22" s="18">
        <f>(((9840*B25)+40)/60)/28</f>
        <v>1.1952380952380952</v>
      </c>
      <c r="C22" s="12" t="s">
        <v>4</v>
      </c>
      <c r="D22" s="17"/>
      <c r="E22" s="17"/>
      <c r="F22" s="17"/>
      <c r="G22" s="17"/>
      <c r="H22" s="17"/>
      <c r="I22" s="17"/>
    </row>
    <row r="23" spans="1:10" s="14" customFormat="1" x14ac:dyDescent="0.2">
      <c r="A23" s="19" t="s">
        <v>33</v>
      </c>
      <c r="B23" s="12" t="s">
        <v>7</v>
      </c>
      <c r="C23" s="20">
        <v>120</v>
      </c>
      <c r="D23" s="20">
        <v>120</v>
      </c>
      <c r="E23" s="20">
        <v>120</v>
      </c>
      <c r="F23" s="17" t="s">
        <v>34</v>
      </c>
      <c r="G23" s="17"/>
      <c r="H23" s="17"/>
      <c r="I23" s="21"/>
    </row>
    <row r="24" spans="1:10" s="14" customFormat="1" x14ac:dyDescent="0.2">
      <c r="A24" s="12" t="s">
        <v>2</v>
      </c>
      <c r="B24" s="22">
        <v>10</v>
      </c>
      <c r="C24" s="12" t="s">
        <v>5</v>
      </c>
      <c r="D24" s="17"/>
      <c r="E24" s="17"/>
      <c r="F24" s="17">
        <f>9950-110</f>
        <v>9840</v>
      </c>
      <c r="G24" s="17"/>
      <c r="H24" s="17"/>
      <c r="I24" s="17"/>
      <c r="J24" s="14" t="s">
        <v>62</v>
      </c>
    </row>
    <row r="25" spans="1:10" s="14" customFormat="1" x14ac:dyDescent="0.2">
      <c r="A25" s="12" t="s">
        <v>16</v>
      </c>
      <c r="B25" s="23">
        <v>0.2</v>
      </c>
      <c r="C25" s="12" t="s">
        <v>6</v>
      </c>
      <c r="D25" s="17">
        <v>9840</v>
      </c>
      <c r="E25" s="17"/>
      <c r="F25" s="17"/>
      <c r="G25" s="17"/>
      <c r="H25" s="17"/>
      <c r="I25" s="17"/>
    </row>
    <row r="26" spans="1:10" s="14" customFormat="1" x14ac:dyDescent="0.2">
      <c r="A26" s="25"/>
      <c r="B26" s="26"/>
      <c r="C26" s="27"/>
      <c r="D26" s="17"/>
      <c r="E26" s="17"/>
      <c r="F26" s="24"/>
      <c r="G26" s="24"/>
      <c r="H26" s="24"/>
      <c r="I26" s="17"/>
    </row>
    <row r="27" spans="1:10" s="14" customFormat="1" x14ac:dyDescent="0.2">
      <c r="A27" s="25"/>
      <c r="B27" s="26"/>
      <c r="C27" s="27"/>
      <c r="D27" s="17"/>
      <c r="E27" s="17"/>
      <c r="F27" s="17"/>
      <c r="G27" s="17"/>
      <c r="H27" s="17"/>
      <c r="I27" s="17"/>
    </row>
    <row r="28" spans="1:10" s="14" customFormat="1" x14ac:dyDescent="0.2">
      <c r="A28" s="49">
        <v>1</v>
      </c>
      <c r="B28" s="50"/>
      <c r="C28" s="51"/>
      <c r="D28" s="12" t="s">
        <v>26</v>
      </c>
      <c r="E28" s="12" t="s">
        <v>27</v>
      </c>
      <c r="F28" s="12" t="s">
        <v>28</v>
      </c>
      <c r="G28" s="12" t="s">
        <v>29</v>
      </c>
      <c r="H28" s="12" t="s">
        <v>30</v>
      </c>
      <c r="I28" s="12" t="s">
        <v>31</v>
      </c>
    </row>
    <row r="29" spans="1:10" s="14" customFormat="1" x14ac:dyDescent="0.2">
      <c r="A29" s="40" t="s">
        <v>11</v>
      </c>
      <c r="B29" s="41"/>
      <c r="C29" s="12"/>
      <c r="D29" s="29">
        <f>D20</f>
        <v>14</v>
      </c>
      <c r="E29" s="29">
        <f t="shared" ref="E29:I29" si="3">E20</f>
        <v>28</v>
      </c>
      <c r="F29" s="29">
        <f t="shared" si="3"/>
        <v>42</v>
      </c>
      <c r="G29" s="29">
        <f t="shared" si="3"/>
        <v>56</v>
      </c>
      <c r="H29" s="29">
        <f t="shared" si="3"/>
        <v>70</v>
      </c>
      <c r="I29" s="29">
        <f t="shared" si="3"/>
        <v>80</v>
      </c>
    </row>
    <row r="30" spans="1:10" s="14" customFormat="1" x14ac:dyDescent="0.2">
      <c r="A30" s="15" t="s">
        <v>0</v>
      </c>
      <c r="B30" s="16">
        <v>2000</v>
      </c>
      <c r="C30" s="15" t="s">
        <v>3</v>
      </c>
      <c r="D30" s="17"/>
      <c r="E30" s="17"/>
      <c r="F30" s="24">
        <v>9950</v>
      </c>
      <c r="G30" s="24"/>
      <c r="H30" s="24"/>
      <c r="I30" s="17"/>
    </row>
    <row r="31" spans="1:10" s="14" customFormat="1" x14ac:dyDescent="0.2">
      <c r="A31" s="12" t="s">
        <v>1</v>
      </c>
      <c r="B31" s="18">
        <f>(((10950*B34))/60)/14</f>
        <v>1.9553571428571428</v>
      </c>
      <c r="C31" s="12" t="s">
        <v>4</v>
      </c>
      <c r="D31" s="17"/>
      <c r="E31" s="17"/>
      <c r="F31" s="17"/>
      <c r="G31" s="17"/>
      <c r="H31" s="17"/>
      <c r="I31" s="17"/>
    </row>
    <row r="32" spans="1:10" s="14" customFormat="1" x14ac:dyDescent="0.2">
      <c r="A32" s="28">
        <v>0</v>
      </c>
      <c r="B32" s="12" t="s">
        <v>7</v>
      </c>
      <c r="C32" s="20">
        <v>0</v>
      </c>
      <c r="D32" s="17"/>
      <c r="E32" s="17"/>
      <c r="F32" s="17" t="s">
        <v>45</v>
      </c>
      <c r="G32" s="17"/>
      <c r="H32" s="17"/>
      <c r="I32" s="21"/>
    </row>
    <row r="33" spans="1:9" s="14" customFormat="1" x14ac:dyDescent="0.2">
      <c r="A33" s="12" t="s">
        <v>2</v>
      </c>
      <c r="B33" s="22">
        <v>1000</v>
      </c>
      <c r="C33" s="12" t="s">
        <v>5</v>
      </c>
      <c r="D33" s="17"/>
      <c r="E33" s="17"/>
      <c r="F33" s="17">
        <v>9950</v>
      </c>
      <c r="G33" s="17"/>
      <c r="H33" s="17"/>
      <c r="I33" s="17"/>
    </row>
    <row r="34" spans="1:9" s="14" customFormat="1" x14ac:dyDescent="0.2">
      <c r="A34" s="12" t="s">
        <v>16</v>
      </c>
      <c r="B34" s="23">
        <v>0.15</v>
      </c>
      <c r="C34" s="12" t="s">
        <v>6</v>
      </c>
      <c r="D34" s="17">
        <v>10950</v>
      </c>
      <c r="E34" s="17"/>
      <c r="F34" s="17"/>
      <c r="G34" s="17"/>
      <c r="H34" s="17"/>
      <c r="I34" s="17"/>
    </row>
    <row r="35" spans="1:9" s="14" customFormat="1" x14ac:dyDescent="0.2">
      <c r="A35" s="25"/>
      <c r="B35" s="26"/>
      <c r="C35" s="27"/>
      <c r="D35" s="17"/>
      <c r="E35" s="17"/>
      <c r="F35" s="24"/>
      <c r="G35" s="24"/>
      <c r="H35" s="24"/>
      <c r="I35" s="17"/>
    </row>
    <row r="36" spans="1:9" s="14" customFormat="1" x14ac:dyDescent="0.2">
      <c r="A36" s="25"/>
      <c r="B36" s="26"/>
      <c r="C36" s="27"/>
      <c r="D36" s="17"/>
      <c r="E36" s="17"/>
      <c r="F36" s="17"/>
      <c r="G36" s="17"/>
      <c r="H36" s="17"/>
      <c r="I36" s="17"/>
    </row>
    <row r="37" spans="1:9" s="14" customFormat="1" x14ac:dyDescent="0.2">
      <c r="A37" s="52">
        <v>1</v>
      </c>
      <c r="B37" s="53"/>
      <c r="C37" s="54"/>
      <c r="D37" s="12" t="s">
        <v>26</v>
      </c>
      <c r="E37" s="12" t="s">
        <v>27</v>
      </c>
      <c r="F37" s="12" t="s">
        <v>28</v>
      </c>
      <c r="G37" s="12" t="s">
        <v>29</v>
      </c>
      <c r="H37" s="12" t="s">
        <v>30</v>
      </c>
      <c r="I37" s="12" t="s">
        <v>31</v>
      </c>
    </row>
    <row r="38" spans="1:9" s="14" customFormat="1" x14ac:dyDescent="0.2">
      <c r="A38" s="40" t="s">
        <v>12</v>
      </c>
      <c r="B38" s="41"/>
      <c r="C38" s="12"/>
      <c r="D38" s="29">
        <f>D29</f>
        <v>14</v>
      </c>
      <c r="E38" s="29">
        <f t="shared" ref="E38:I38" si="4">E29</f>
        <v>28</v>
      </c>
      <c r="F38" s="29">
        <f t="shared" si="4"/>
        <v>42</v>
      </c>
      <c r="G38" s="29">
        <f t="shared" si="4"/>
        <v>56</v>
      </c>
      <c r="H38" s="29">
        <f t="shared" si="4"/>
        <v>70</v>
      </c>
      <c r="I38" s="29">
        <f t="shared" si="4"/>
        <v>80</v>
      </c>
    </row>
    <row r="39" spans="1:9" s="14" customFormat="1" x14ac:dyDescent="0.2">
      <c r="A39" s="15" t="s">
        <v>0</v>
      </c>
      <c r="B39" s="16">
        <v>2000</v>
      </c>
      <c r="C39" s="15" t="s">
        <v>3</v>
      </c>
      <c r="D39" s="17"/>
      <c r="E39" s="17"/>
      <c r="F39" s="24">
        <v>9950</v>
      </c>
      <c r="G39" s="24"/>
      <c r="H39" s="24"/>
      <c r="I39" s="17"/>
    </row>
    <row r="40" spans="1:9" s="14" customFormat="1" x14ac:dyDescent="0.2">
      <c r="A40" s="12" t="s">
        <v>1</v>
      </c>
      <c r="B40" s="18">
        <f>((((9950+300)*B43)+113)/60)/14</f>
        <v>2.6970238095238095</v>
      </c>
      <c r="C40" s="12" t="s">
        <v>4</v>
      </c>
      <c r="D40" s="17"/>
      <c r="E40" s="17"/>
      <c r="F40" s="17"/>
      <c r="G40" s="17"/>
      <c r="H40" s="17"/>
      <c r="I40" s="17"/>
    </row>
    <row r="41" spans="1:9" s="14" customFormat="1" x14ac:dyDescent="0.2">
      <c r="A41" s="28">
        <v>113</v>
      </c>
      <c r="B41" s="12" t="s">
        <v>7</v>
      </c>
      <c r="C41" s="20">
        <v>200</v>
      </c>
      <c r="D41" s="20">
        <v>200</v>
      </c>
      <c r="E41" s="20">
        <v>200</v>
      </c>
      <c r="F41" s="17" t="s">
        <v>46</v>
      </c>
      <c r="G41" s="17"/>
      <c r="H41" s="17"/>
      <c r="I41" s="21"/>
    </row>
    <row r="42" spans="1:9" s="14" customFormat="1" x14ac:dyDescent="0.2">
      <c r="A42" s="12" t="s">
        <v>2</v>
      </c>
      <c r="B42" s="22">
        <v>500</v>
      </c>
      <c r="C42" s="12" t="s">
        <v>5</v>
      </c>
      <c r="D42" s="17"/>
      <c r="E42" s="17"/>
      <c r="F42" s="17">
        <v>9950</v>
      </c>
      <c r="G42" s="17"/>
      <c r="H42" s="17"/>
      <c r="I42" s="17"/>
    </row>
    <row r="43" spans="1:9" s="14" customFormat="1" x14ac:dyDescent="0.2">
      <c r="A43" s="12" t="s">
        <v>16</v>
      </c>
      <c r="B43" s="23">
        <v>0.21</v>
      </c>
      <c r="C43" s="12" t="s">
        <v>6</v>
      </c>
      <c r="D43" s="31">
        <f>9950+300</f>
        <v>10250</v>
      </c>
      <c r="E43" s="17"/>
      <c r="F43" s="17"/>
      <c r="G43" s="17"/>
      <c r="H43" s="17"/>
      <c r="I43" s="17"/>
    </row>
    <row r="44" spans="1:9" s="14" customFormat="1" x14ac:dyDescent="0.2">
      <c r="A44" s="32" t="s">
        <v>63</v>
      </c>
      <c r="B44" s="26"/>
      <c r="C44" s="27"/>
      <c r="D44" s="17"/>
      <c r="E44" s="17"/>
      <c r="F44" s="24"/>
      <c r="G44" s="24"/>
      <c r="H44" s="24"/>
      <c r="I44" s="17"/>
    </row>
    <row r="45" spans="1:9" s="14" customFormat="1" x14ac:dyDescent="0.2">
      <c r="A45" s="25"/>
      <c r="B45" s="26"/>
      <c r="C45" s="27"/>
      <c r="D45" s="17"/>
      <c r="E45" s="17"/>
      <c r="F45" s="17"/>
      <c r="G45" s="17"/>
      <c r="H45" s="17"/>
      <c r="I45" s="17"/>
    </row>
    <row r="46" spans="1:9" s="14" customFormat="1" x14ac:dyDescent="0.2">
      <c r="A46" s="49">
        <v>1</v>
      </c>
      <c r="B46" s="50"/>
      <c r="C46" s="51"/>
      <c r="D46" s="12" t="s">
        <v>26</v>
      </c>
      <c r="E46" s="12" t="s">
        <v>27</v>
      </c>
      <c r="F46" s="12" t="s">
        <v>28</v>
      </c>
      <c r="G46" s="12" t="s">
        <v>29</v>
      </c>
      <c r="H46" s="12" t="s">
        <v>30</v>
      </c>
      <c r="I46" s="12" t="s">
        <v>31</v>
      </c>
    </row>
    <row r="47" spans="1:9" s="14" customFormat="1" x14ac:dyDescent="0.2">
      <c r="A47" s="40" t="s">
        <v>13</v>
      </c>
      <c r="B47" s="41"/>
      <c r="C47" s="12"/>
      <c r="D47" s="29">
        <f>D38</f>
        <v>14</v>
      </c>
      <c r="E47" s="29">
        <f t="shared" ref="E47:I47" si="5">E38</f>
        <v>28</v>
      </c>
      <c r="F47" s="29">
        <f t="shared" si="5"/>
        <v>42</v>
      </c>
      <c r="G47" s="29">
        <f t="shared" si="5"/>
        <v>56</v>
      </c>
      <c r="H47" s="29">
        <f t="shared" si="5"/>
        <v>70</v>
      </c>
      <c r="I47" s="29">
        <f t="shared" si="5"/>
        <v>80</v>
      </c>
    </row>
    <row r="48" spans="1:9" s="14" customFormat="1" x14ac:dyDescent="0.2">
      <c r="A48" s="15" t="s">
        <v>0</v>
      </c>
      <c r="B48" s="16">
        <v>1200</v>
      </c>
      <c r="C48" s="15" t="s">
        <v>3</v>
      </c>
      <c r="D48" s="17"/>
      <c r="E48" s="17"/>
      <c r="F48" s="24">
        <v>9950</v>
      </c>
      <c r="G48" s="24"/>
      <c r="H48" s="24"/>
      <c r="I48" s="17"/>
    </row>
    <row r="49" spans="1:9" s="14" customFormat="1" x14ac:dyDescent="0.2">
      <c r="A49" s="12" t="s">
        <v>1</v>
      </c>
      <c r="B49" s="18">
        <f>(((8450*B52))/60)/14</f>
        <v>1.3077380952380953</v>
      </c>
      <c r="C49" s="12" t="s">
        <v>4</v>
      </c>
      <c r="D49" s="17"/>
      <c r="E49" s="17"/>
      <c r="F49" s="17"/>
      <c r="G49" s="17"/>
      <c r="H49" s="17"/>
      <c r="I49" s="17"/>
    </row>
    <row r="50" spans="1:9" s="14" customFormat="1" x14ac:dyDescent="0.2">
      <c r="A50" s="28">
        <v>0</v>
      </c>
      <c r="B50" s="12" t="s">
        <v>7</v>
      </c>
      <c r="C50" s="20">
        <v>2000</v>
      </c>
      <c r="D50" s="20">
        <v>2000</v>
      </c>
      <c r="E50" s="20">
        <v>2000</v>
      </c>
      <c r="F50" s="17" t="s">
        <v>47</v>
      </c>
      <c r="G50" s="17"/>
      <c r="H50" s="17"/>
      <c r="I50" s="21"/>
    </row>
    <row r="51" spans="1:9" s="14" customFormat="1" x14ac:dyDescent="0.2">
      <c r="A51" s="12" t="s">
        <v>2</v>
      </c>
      <c r="B51" s="22">
        <v>500</v>
      </c>
      <c r="C51" s="12" t="s">
        <v>5</v>
      </c>
      <c r="D51" s="17"/>
      <c r="E51" s="17"/>
      <c r="F51" s="17">
        <f>9950-1500</f>
        <v>8450</v>
      </c>
      <c r="G51" s="17"/>
      <c r="H51" s="17"/>
      <c r="I51" s="17"/>
    </row>
    <row r="52" spans="1:9" s="14" customFormat="1" x14ac:dyDescent="0.2">
      <c r="A52" s="12" t="s">
        <v>16</v>
      </c>
      <c r="B52" s="23">
        <v>0.13</v>
      </c>
      <c r="C52" s="12" t="s">
        <v>6</v>
      </c>
      <c r="D52" s="17">
        <v>8450</v>
      </c>
      <c r="E52" s="17"/>
      <c r="F52" s="17"/>
      <c r="G52" s="17"/>
      <c r="H52" s="17"/>
      <c r="I52" s="17"/>
    </row>
    <row r="53" spans="1:9" s="14" customFormat="1" x14ac:dyDescent="0.2">
      <c r="A53" s="25"/>
      <c r="B53" s="26"/>
      <c r="C53" s="27"/>
      <c r="D53" s="17"/>
      <c r="E53" s="17"/>
      <c r="F53" s="24"/>
      <c r="G53" s="24"/>
      <c r="H53" s="24"/>
      <c r="I53" s="17"/>
    </row>
    <row r="54" spans="1:9" s="14" customFormat="1" x14ac:dyDescent="0.2">
      <c r="A54" s="25"/>
      <c r="B54" s="26"/>
      <c r="C54" s="27"/>
      <c r="D54" s="17"/>
      <c r="E54" s="17"/>
      <c r="F54" s="17"/>
      <c r="G54" s="17"/>
      <c r="H54" s="17"/>
      <c r="I54" s="17"/>
    </row>
    <row r="55" spans="1:9" s="14" customFormat="1" x14ac:dyDescent="0.2">
      <c r="A55" s="52">
        <v>2</v>
      </c>
      <c r="B55" s="53"/>
      <c r="C55" s="54"/>
      <c r="D55" s="12" t="s">
        <v>26</v>
      </c>
      <c r="E55" s="12" t="s">
        <v>27</v>
      </c>
      <c r="F55" s="12" t="s">
        <v>28</v>
      </c>
      <c r="G55" s="12" t="s">
        <v>29</v>
      </c>
      <c r="H55" s="12" t="s">
        <v>30</v>
      </c>
      <c r="I55" s="12" t="s">
        <v>31</v>
      </c>
    </row>
    <row r="56" spans="1:9" s="14" customFormat="1" x14ac:dyDescent="0.2">
      <c r="A56" s="40" t="s">
        <v>14</v>
      </c>
      <c r="B56" s="41"/>
      <c r="C56" s="12"/>
      <c r="D56" s="29">
        <f>D47</f>
        <v>14</v>
      </c>
      <c r="E56" s="29">
        <f t="shared" ref="E56:I56" si="6">E47</f>
        <v>28</v>
      </c>
      <c r="F56" s="29">
        <f t="shared" si="6"/>
        <v>42</v>
      </c>
      <c r="G56" s="29">
        <f t="shared" si="6"/>
        <v>56</v>
      </c>
      <c r="H56" s="29">
        <f t="shared" si="6"/>
        <v>70</v>
      </c>
      <c r="I56" s="29">
        <f t="shared" si="6"/>
        <v>80</v>
      </c>
    </row>
    <row r="57" spans="1:9" s="14" customFormat="1" x14ac:dyDescent="0.2">
      <c r="A57" s="15" t="s">
        <v>0</v>
      </c>
      <c r="B57" s="16">
        <v>100</v>
      </c>
      <c r="C57" s="15" t="s">
        <v>3</v>
      </c>
      <c r="D57" s="17"/>
      <c r="E57" s="17"/>
      <c r="F57" s="24">
        <v>9950</v>
      </c>
      <c r="G57" s="24"/>
      <c r="H57" s="24"/>
      <c r="I57" s="17"/>
    </row>
    <row r="58" spans="1:9" s="14" customFormat="1" x14ac:dyDescent="0.2">
      <c r="A58" s="12" t="s">
        <v>1</v>
      </c>
      <c r="B58" s="18">
        <f>(((6450*B61))/60)/28</f>
        <v>1.34375</v>
      </c>
      <c r="C58" s="12" t="s">
        <v>4</v>
      </c>
      <c r="D58" s="17"/>
      <c r="E58" s="17"/>
      <c r="F58" s="17"/>
      <c r="G58" s="17"/>
      <c r="H58" s="17"/>
      <c r="I58" s="17"/>
    </row>
    <row r="59" spans="1:9" s="14" customFormat="1" x14ac:dyDescent="0.2">
      <c r="A59" s="28">
        <v>0</v>
      </c>
      <c r="B59" s="12" t="s">
        <v>7</v>
      </c>
      <c r="C59" s="20">
        <v>4000</v>
      </c>
      <c r="D59" s="20">
        <v>4000</v>
      </c>
      <c r="E59" s="20">
        <v>4000</v>
      </c>
      <c r="F59" s="17" t="s">
        <v>48</v>
      </c>
      <c r="G59" s="17"/>
      <c r="H59" s="17"/>
      <c r="I59" s="21"/>
    </row>
    <row r="60" spans="1:9" s="14" customFormat="1" x14ac:dyDescent="0.2">
      <c r="A60" s="12" t="s">
        <v>2</v>
      </c>
      <c r="B60" s="22">
        <v>500</v>
      </c>
      <c r="C60" s="12" t="s">
        <v>5</v>
      </c>
      <c r="D60" s="17"/>
      <c r="E60" s="17"/>
      <c r="F60" s="17">
        <f>9950-3500</f>
        <v>6450</v>
      </c>
      <c r="G60" s="17"/>
      <c r="H60" s="17"/>
      <c r="I60" s="17"/>
    </row>
    <row r="61" spans="1:9" s="14" customFormat="1" x14ac:dyDescent="0.2">
      <c r="A61" s="12" t="s">
        <v>16</v>
      </c>
      <c r="B61" s="23">
        <v>0.35</v>
      </c>
      <c r="C61" s="12" t="s">
        <v>6</v>
      </c>
      <c r="D61" s="17">
        <v>6450</v>
      </c>
      <c r="E61" s="17"/>
      <c r="F61" s="17"/>
      <c r="G61" s="17"/>
      <c r="H61" s="17"/>
      <c r="I61" s="17"/>
    </row>
    <row r="62" spans="1:9" s="14" customFormat="1" x14ac:dyDescent="0.2">
      <c r="A62" s="25"/>
      <c r="B62" s="26"/>
      <c r="C62" s="27"/>
      <c r="D62" s="17"/>
      <c r="E62" s="17"/>
      <c r="F62" s="24"/>
      <c r="G62" s="24"/>
      <c r="H62" s="24"/>
      <c r="I62" s="17"/>
    </row>
    <row r="63" spans="1:9" s="14" customFormat="1" x14ac:dyDescent="0.2">
      <c r="A63" s="25"/>
      <c r="B63" s="26"/>
      <c r="C63" s="27"/>
      <c r="D63" s="17"/>
      <c r="E63" s="17"/>
      <c r="F63" s="17"/>
      <c r="G63" s="17"/>
      <c r="H63" s="17"/>
      <c r="I63" s="17"/>
    </row>
    <row r="64" spans="1:9" s="14" customFormat="1" x14ac:dyDescent="0.2">
      <c r="A64" s="52">
        <v>1</v>
      </c>
      <c r="B64" s="53"/>
      <c r="C64" s="54"/>
      <c r="D64" s="12" t="s">
        <v>26</v>
      </c>
      <c r="E64" s="12" t="s">
        <v>27</v>
      </c>
      <c r="F64" s="12" t="s">
        <v>28</v>
      </c>
      <c r="G64" s="12" t="s">
        <v>29</v>
      </c>
      <c r="H64" s="12" t="s">
        <v>30</v>
      </c>
      <c r="I64" s="12" t="s">
        <v>31</v>
      </c>
    </row>
    <row r="65" spans="1:9" s="14" customFormat="1" x14ac:dyDescent="0.2">
      <c r="A65" s="40" t="s">
        <v>15</v>
      </c>
      <c r="B65" s="41"/>
      <c r="C65" s="12"/>
      <c r="D65" s="29">
        <f>D56</f>
        <v>14</v>
      </c>
      <c r="E65" s="29">
        <f t="shared" ref="E65:I65" si="7">E56</f>
        <v>28</v>
      </c>
      <c r="F65" s="29">
        <f t="shared" si="7"/>
        <v>42</v>
      </c>
      <c r="G65" s="29">
        <f t="shared" si="7"/>
        <v>56</v>
      </c>
      <c r="H65" s="29">
        <f t="shared" si="7"/>
        <v>70</v>
      </c>
      <c r="I65" s="29">
        <f t="shared" si="7"/>
        <v>80</v>
      </c>
    </row>
    <row r="66" spans="1:9" s="14" customFormat="1" x14ac:dyDescent="0.2">
      <c r="A66" s="15" t="s">
        <v>0</v>
      </c>
      <c r="B66" s="16" t="s">
        <v>36</v>
      </c>
      <c r="C66" s="15" t="s">
        <v>3</v>
      </c>
      <c r="D66" s="17"/>
      <c r="E66" s="17"/>
      <c r="F66" s="17"/>
      <c r="G66" s="17"/>
      <c r="H66" s="17"/>
      <c r="I66" s="17"/>
    </row>
    <row r="67" spans="1:9" s="14" customFormat="1" x14ac:dyDescent="0.2">
      <c r="A67" s="12" t="s">
        <v>1</v>
      </c>
      <c r="B67" s="18">
        <f>(((1518*B70))/60)/14</f>
        <v>0.18071428571428574</v>
      </c>
      <c r="C67" s="12" t="s">
        <v>4</v>
      </c>
      <c r="D67" s="17"/>
      <c r="E67" s="17"/>
      <c r="F67" s="17"/>
      <c r="G67" s="17"/>
      <c r="H67" s="17"/>
      <c r="I67" s="21"/>
    </row>
    <row r="68" spans="1:9" s="14" customFormat="1" x14ac:dyDescent="0.2">
      <c r="A68" s="28">
        <v>0</v>
      </c>
      <c r="B68" s="12" t="s">
        <v>7</v>
      </c>
      <c r="C68" s="20">
        <v>2500</v>
      </c>
      <c r="D68" s="17"/>
      <c r="E68" s="17"/>
      <c r="F68" s="17"/>
      <c r="G68" s="17"/>
      <c r="H68" s="17"/>
      <c r="I68" s="17"/>
    </row>
    <row r="69" spans="1:9" s="14" customFormat="1" x14ac:dyDescent="0.2">
      <c r="A69" s="12" t="s">
        <v>2</v>
      </c>
      <c r="B69" s="22">
        <v>400</v>
      </c>
      <c r="C69" s="12" t="s">
        <v>5</v>
      </c>
      <c r="D69" s="17"/>
      <c r="E69" s="17"/>
      <c r="F69" s="17"/>
      <c r="G69" s="17"/>
      <c r="H69" s="17"/>
      <c r="I69" s="17"/>
    </row>
    <row r="70" spans="1:9" s="14" customFormat="1" x14ac:dyDescent="0.2">
      <c r="A70" s="12" t="s">
        <v>16</v>
      </c>
      <c r="B70" s="23">
        <v>0.1</v>
      </c>
      <c r="C70" s="12" t="s">
        <v>6</v>
      </c>
      <c r="D70" s="17"/>
      <c r="E70" s="17"/>
      <c r="F70" s="24"/>
      <c r="G70" s="24"/>
      <c r="H70" s="24"/>
      <c r="I70" s="17"/>
    </row>
    <row r="71" spans="1:9" s="14" customFormat="1" x14ac:dyDescent="0.2">
      <c r="A71" s="32" t="s">
        <v>63</v>
      </c>
    </row>
    <row r="72" spans="1:9" s="14" customFormat="1" x14ac:dyDescent="0.2"/>
    <row r="73" spans="1:9" s="14" customFormat="1" x14ac:dyDescent="0.2"/>
    <row r="74" spans="1:9" s="14" customFormat="1" x14ac:dyDescent="0.2"/>
    <row r="75" spans="1:9" s="14" customFormat="1" x14ac:dyDescent="0.2"/>
    <row r="76" spans="1:9" s="14" customFormat="1" x14ac:dyDescent="0.2"/>
    <row r="77" spans="1:9" s="14" customFormat="1" x14ac:dyDescent="0.2"/>
    <row r="78" spans="1:9" s="14" customFormat="1" x14ac:dyDescent="0.2"/>
    <row r="79" spans="1:9" s="14" customFormat="1" x14ac:dyDescent="0.2"/>
    <row r="80" spans="1:9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</sheetData>
  <mergeCells count="17">
    <mergeCell ref="A47:B47"/>
    <mergeCell ref="A55:C55"/>
    <mergeCell ref="A56:B56"/>
    <mergeCell ref="A64:C64"/>
    <mergeCell ref="A65:B65"/>
    <mergeCell ref="A46:C46"/>
    <mergeCell ref="A1:C1"/>
    <mergeCell ref="A2:B2"/>
    <mergeCell ref="A8:C8"/>
    <mergeCell ref="A10:C10"/>
    <mergeCell ref="A11:B11"/>
    <mergeCell ref="A19:C19"/>
    <mergeCell ref="A20:B20"/>
    <mergeCell ref="A28:C28"/>
    <mergeCell ref="A29:B29"/>
    <mergeCell ref="A37:C37"/>
    <mergeCell ref="A38:B38"/>
  </mergeCells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zoomScale="180" zoomScaleNormal="180" workbookViewId="0">
      <selection activeCell="H15" sqref="H15"/>
    </sheetView>
  </sheetViews>
  <sheetFormatPr defaultColWidth="9.140625" defaultRowHeight="12.75" x14ac:dyDescent="0.2"/>
  <cols>
    <col min="1" max="1" width="17.85546875" style="13" bestFit="1" customWidth="1"/>
    <col min="2" max="2" width="12.85546875" style="13" bestFit="1" customWidth="1"/>
    <col min="3" max="3" width="6.140625" style="13" bestFit="1" customWidth="1"/>
    <col min="4" max="6" width="12" style="13" bestFit="1" customWidth="1"/>
    <col min="7" max="7" width="16.42578125" style="13" bestFit="1" customWidth="1"/>
    <col min="8" max="8" width="21.85546875" style="13" bestFit="1" customWidth="1"/>
    <col min="9" max="9" width="13.140625" style="13" bestFit="1" customWidth="1"/>
    <col min="10" max="16384" width="9.140625" style="13"/>
  </cols>
  <sheetData>
    <row r="1" spans="1:10" x14ac:dyDescent="0.2">
      <c r="A1" s="52">
        <v>5</v>
      </c>
      <c r="B1" s="53"/>
      <c r="C1" s="54"/>
      <c r="D1" s="12" t="s">
        <v>26</v>
      </c>
      <c r="E1" s="12" t="s">
        <v>27</v>
      </c>
      <c r="F1" s="12" t="s">
        <v>28</v>
      </c>
      <c r="G1" s="12" t="s">
        <v>29</v>
      </c>
      <c r="H1" s="12" t="s">
        <v>30</v>
      </c>
      <c r="I1" s="12" t="s">
        <v>31</v>
      </c>
    </row>
    <row r="2" spans="1:10" s="14" customFormat="1" x14ac:dyDescent="0.2">
      <c r="A2" s="40" t="s">
        <v>64</v>
      </c>
      <c r="B2" s="41"/>
      <c r="C2" s="12"/>
      <c r="D2" s="29">
        <v>21</v>
      </c>
      <c r="E2" s="29">
        <f>D2+21</f>
        <v>42</v>
      </c>
      <c r="F2" s="29">
        <f>E2+21</f>
        <v>63</v>
      </c>
      <c r="G2" s="29">
        <f t="shared" ref="G2:H2" si="0">F2+21</f>
        <v>84</v>
      </c>
      <c r="H2" s="29">
        <f t="shared" si="0"/>
        <v>105</v>
      </c>
      <c r="I2" s="29">
        <f>H2+9</f>
        <v>114</v>
      </c>
    </row>
    <row r="3" spans="1:10" s="14" customFormat="1" x14ac:dyDescent="0.2">
      <c r="A3" s="33" t="s">
        <v>0</v>
      </c>
      <c r="B3" s="16">
        <v>100</v>
      </c>
      <c r="C3" s="15" t="s">
        <v>3</v>
      </c>
      <c r="D3" s="17"/>
      <c r="E3" s="17"/>
      <c r="F3" s="17"/>
      <c r="G3" s="17"/>
      <c r="H3" s="17"/>
      <c r="I3" s="17">
        <v>1700</v>
      </c>
    </row>
    <row r="4" spans="1:10" s="14" customFormat="1" x14ac:dyDescent="0.2">
      <c r="A4" s="12" t="s">
        <v>1</v>
      </c>
      <c r="B4" s="18">
        <f>(((IF(A3="Qr",IF(I6&lt;B3,B3,I6),IF(A3="QRM",ROUNDUP(I6/B3,0)*B3,0)))*(B7+B8))/60/D2)/A1</f>
        <v>2.8571428571428572</v>
      </c>
      <c r="C4" s="12" t="s">
        <v>4</v>
      </c>
      <c r="D4" s="17"/>
      <c r="E4" s="17"/>
      <c r="F4" s="17"/>
      <c r="G4" s="17"/>
      <c r="H4" s="17"/>
      <c r="I4" s="17">
        <v>0</v>
      </c>
    </row>
    <row r="5" spans="1:10" s="14" customFormat="1" x14ac:dyDescent="0.2">
      <c r="A5" s="28">
        <v>15</v>
      </c>
      <c r="B5" s="12" t="s">
        <v>7</v>
      </c>
      <c r="C5" s="20">
        <v>900</v>
      </c>
      <c r="D5" s="20">
        <v>900</v>
      </c>
      <c r="E5" s="20">
        <v>900</v>
      </c>
      <c r="F5" s="20">
        <v>900</v>
      </c>
      <c r="G5" s="20" t="s">
        <v>79</v>
      </c>
      <c r="H5" s="20" t="s">
        <v>80</v>
      </c>
      <c r="I5" s="34">
        <v>900</v>
      </c>
    </row>
    <row r="6" spans="1:10" s="14" customFormat="1" x14ac:dyDescent="0.2">
      <c r="A6" s="12" t="s">
        <v>2</v>
      </c>
      <c r="B6" s="22">
        <v>100</v>
      </c>
      <c r="C6" s="12" t="s">
        <v>5</v>
      </c>
      <c r="D6" s="17"/>
      <c r="E6" s="17"/>
      <c r="F6" s="17"/>
      <c r="G6" s="17"/>
      <c r="H6" s="17"/>
      <c r="I6" s="17">
        <f>IF(I5&gt;B6,I3-(I5-B6),I3)</f>
        <v>900</v>
      </c>
    </row>
    <row r="7" spans="1:10" s="14" customFormat="1" x14ac:dyDescent="0.2">
      <c r="A7" s="12" t="s">
        <v>77</v>
      </c>
      <c r="B7" s="23">
        <v>10</v>
      </c>
      <c r="C7" s="12"/>
      <c r="D7" s="17"/>
      <c r="E7" s="17"/>
      <c r="F7" s="17"/>
      <c r="G7" s="17"/>
      <c r="H7" s="17"/>
      <c r="I7" s="17"/>
    </row>
    <row r="8" spans="1:10" s="14" customFormat="1" ht="15" x14ac:dyDescent="0.2">
      <c r="A8" s="12" t="s">
        <v>78</v>
      </c>
      <c r="B8" s="23">
        <v>10</v>
      </c>
      <c r="C8" s="12" t="s">
        <v>6</v>
      </c>
      <c r="D8" s="17"/>
      <c r="E8" s="17"/>
      <c r="F8" s="19">
        <v>300</v>
      </c>
      <c r="G8" s="19">
        <v>300</v>
      </c>
      <c r="H8" s="19">
        <v>300</v>
      </c>
      <c r="I8" s="17"/>
      <c r="J8" s="30"/>
    </row>
    <row r="9" spans="1:10" s="14" customFormat="1" x14ac:dyDescent="0.2">
      <c r="A9" s="48" t="s">
        <v>50</v>
      </c>
      <c r="B9" s="48"/>
      <c r="C9" s="48"/>
      <c r="D9" s="17"/>
      <c r="E9" s="17"/>
      <c r="F9" s="24"/>
      <c r="G9" s="24"/>
      <c r="H9" s="24"/>
      <c r="I9" s="17"/>
    </row>
    <row r="10" spans="1:10" s="14" customFormat="1" x14ac:dyDescent="0.2">
      <c r="A10" s="25"/>
      <c r="B10" s="26"/>
      <c r="C10" s="27"/>
      <c r="D10" s="17"/>
      <c r="E10" s="17"/>
      <c r="F10" s="17"/>
      <c r="G10" s="17"/>
      <c r="H10" s="17"/>
      <c r="I10" s="17"/>
    </row>
    <row r="11" spans="1:10" s="14" customFormat="1" x14ac:dyDescent="0.2">
      <c r="A11" s="49">
        <v>1</v>
      </c>
      <c r="B11" s="50"/>
      <c r="C11" s="51"/>
      <c r="D11" s="12" t="s">
        <v>26</v>
      </c>
      <c r="E11" s="12" t="s">
        <v>27</v>
      </c>
      <c r="F11" s="12" t="s">
        <v>28</v>
      </c>
      <c r="G11" s="12" t="s">
        <v>29</v>
      </c>
      <c r="H11" s="12" t="s">
        <v>30</v>
      </c>
      <c r="I11" s="12" t="s">
        <v>31</v>
      </c>
    </row>
    <row r="12" spans="1:10" s="14" customFormat="1" x14ac:dyDescent="0.2">
      <c r="A12" s="40" t="s">
        <v>65</v>
      </c>
      <c r="B12" s="41"/>
      <c r="C12" s="12"/>
      <c r="D12" s="29">
        <v>14</v>
      </c>
      <c r="E12" s="29">
        <f>D12+14</f>
        <v>28</v>
      </c>
      <c r="F12" s="29">
        <f t="shared" ref="F12:H12" si="1">E12+14</f>
        <v>42</v>
      </c>
      <c r="G12" s="29">
        <f t="shared" si="1"/>
        <v>56</v>
      </c>
      <c r="H12" s="29">
        <f t="shared" si="1"/>
        <v>70</v>
      </c>
      <c r="I12" s="29">
        <f>H12+10</f>
        <v>80</v>
      </c>
    </row>
    <row r="13" spans="1:10" s="14" customFormat="1" x14ac:dyDescent="0.2">
      <c r="A13" s="15" t="s">
        <v>0</v>
      </c>
      <c r="B13" s="16">
        <v>800</v>
      </c>
      <c r="C13" s="15" t="s">
        <v>3</v>
      </c>
      <c r="D13" s="17"/>
      <c r="E13" s="17"/>
      <c r="F13" s="17">
        <f>F8</f>
        <v>300</v>
      </c>
      <c r="G13" s="17">
        <f t="shared" ref="G13:H13" si="2">G8</f>
        <v>300</v>
      </c>
      <c r="H13" s="17">
        <f t="shared" si="2"/>
        <v>300</v>
      </c>
      <c r="I13" s="17"/>
    </row>
    <row r="14" spans="1:10" s="14" customFormat="1" x14ac:dyDescent="0.2">
      <c r="A14" s="12" t="s">
        <v>1</v>
      </c>
      <c r="B14" s="18">
        <f>B17</f>
        <v>3</v>
      </c>
      <c r="C14" s="12" t="s">
        <v>4</v>
      </c>
      <c r="D14" s="17"/>
      <c r="E14" s="17"/>
      <c r="F14" s="17"/>
      <c r="G14" s="17"/>
      <c r="H14" s="17"/>
      <c r="I14" s="17"/>
    </row>
    <row r="15" spans="1:10" s="14" customFormat="1" x14ac:dyDescent="0.2">
      <c r="A15" s="28">
        <v>0</v>
      </c>
      <c r="B15" s="12" t="s">
        <v>7</v>
      </c>
      <c r="C15" s="20">
        <v>500</v>
      </c>
      <c r="D15" s="20">
        <v>500</v>
      </c>
      <c r="E15" s="20">
        <v>500</v>
      </c>
      <c r="F15" s="20">
        <v>500</v>
      </c>
      <c r="G15" s="20" t="s">
        <v>81</v>
      </c>
      <c r="H15" s="20">
        <v>1300</v>
      </c>
      <c r="I15" s="21"/>
    </row>
    <row r="16" spans="1:10" s="14" customFormat="1" x14ac:dyDescent="0.2">
      <c r="A16" s="12" t="s">
        <v>2</v>
      </c>
      <c r="B16" s="22">
        <v>100</v>
      </c>
      <c r="C16" s="12" t="s">
        <v>5</v>
      </c>
      <c r="D16" s="17"/>
      <c r="E16" s="17"/>
      <c r="F16" s="17"/>
      <c r="G16" s="17">
        <v>200</v>
      </c>
      <c r="H16" s="17"/>
      <c r="I16" s="17"/>
    </row>
    <row r="17" spans="1:9" s="14" customFormat="1" x14ac:dyDescent="0.2">
      <c r="A17" s="12" t="s">
        <v>16</v>
      </c>
      <c r="B17" s="35">
        <v>3</v>
      </c>
      <c r="C17" s="12" t="s">
        <v>6</v>
      </c>
      <c r="D17" s="19">
        <v>800</v>
      </c>
      <c r="E17" s="17"/>
      <c r="F17" s="17"/>
      <c r="G17" s="17"/>
      <c r="H17" s="17"/>
      <c r="I17" s="17"/>
    </row>
    <row r="18" spans="1:9" s="14" customFormat="1" x14ac:dyDescent="0.2">
      <c r="A18" s="25"/>
      <c r="B18" s="26"/>
      <c r="C18" s="27"/>
      <c r="D18" s="17"/>
      <c r="E18" s="17"/>
      <c r="F18" s="24"/>
      <c r="G18" s="24"/>
      <c r="H18" s="24"/>
      <c r="I18" s="17"/>
    </row>
    <row r="19" spans="1:9" s="14" customFormat="1" x14ac:dyDescent="0.2">
      <c r="A19" s="25"/>
      <c r="B19" s="26"/>
      <c r="C19" s="27"/>
      <c r="D19" s="17"/>
      <c r="E19" s="17"/>
      <c r="F19" s="17"/>
      <c r="G19" s="17"/>
      <c r="H19" s="17"/>
      <c r="I19" s="17"/>
    </row>
    <row r="20" spans="1:9" s="14" customFormat="1" x14ac:dyDescent="0.2">
      <c r="A20" s="52">
        <v>4</v>
      </c>
      <c r="B20" s="53"/>
      <c r="C20" s="54"/>
      <c r="D20" s="12" t="s">
        <v>26</v>
      </c>
      <c r="E20" s="12" t="s">
        <v>27</v>
      </c>
      <c r="F20" s="12" t="s">
        <v>28</v>
      </c>
      <c r="G20" s="12" t="s">
        <v>29</v>
      </c>
      <c r="H20" s="12" t="s">
        <v>30</v>
      </c>
      <c r="I20" s="12" t="s">
        <v>31</v>
      </c>
    </row>
    <row r="21" spans="1:9" s="14" customFormat="1" x14ac:dyDescent="0.2">
      <c r="A21" s="40" t="s">
        <v>66</v>
      </c>
      <c r="B21" s="41"/>
      <c r="C21" s="12"/>
      <c r="D21" s="29">
        <f>D12</f>
        <v>14</v>
      </c>
      <c r="E21" s="29">
        <f t="shared" ref="E21:I21" si="3">E12</f>
        <v>28</v>
      </c>
      <c r="F21" s="29">
        <f t="shared" si="3"/>
        <v>42</v>
      </c>
      <c r="G21" s="29">
        <f t="shared" si="3"/>
        <v>56</v>
      </c>
      <c r="H21" s="29">
        <f t="shared" si="3"/>
        <v>70</v>
      </c>
      <c r="I21" s="29">
        <f t="shared" si="3"/>
        <v>80</v>
      </c>
    </row>
    <row r="22" spans="1:9" s="14" customFormat="1" x14ac:dyDescent="0.2">
      <c r="A22" s="15" t="s">
        <v>0</v>
      </c>
      <c r="B22" s="16">
        <v>600</v>
      </c>
      <c r="C22" s="15" t="s">
        <v>3</v>
      </c>
      <c r="D22" s="17"/>
      <c r="E22" s="17"/>
      <c r="F22" s="17">
        <f>2*F8</f>
        <v>600</v>
      </c>
      <c r="G22" s="17">
        <f t="shared" ref="G22:H22" si="4">2*G8</f>
        <v>600</v>
      </c>
      <c r="H22" s="17">
        <f t="shared" si="4"/>
        <v>600</v>
      </c>
      <c r="I22" s="17"/>
    </row>
    <row r="23" spans="1:9" s="14" customFormat="1" x14ac:dyDescent="0.2">
      <c r="A23" s="12" t="s">
        <v>1</v>
      </c>
      <c r="B23" s="18">
        <f>(((3207*B26)+40)/60)/28</f>
        <v>0.94009523809523809</v>
      </c>
      <c r="C23" s="12" t="s">
        <v>4</v>
      </c>
      <c r="D23" s="17"/>
      <c r="E23" s="17"/>
      <c r="F23" s="17"/>
      <c r="G23" s="17"/>
      <c r="H23" s="17"/>
      <c r="I23" s="17"/>
    </row>
    <row r="24" spans="1:9" s="14" customFormat="1" x14ac:dyDescent="0.2">
      <c r="A24" s="19" t="s">
        <v>33</v>
      </c>
      <c r="B24" s="12" t="s">
        <v>7</v>
      </c>
      <c r="C24" s="20">
        <v>1200</v>
      </c>
      <c r="D24" s="20"/>
      <c r="E24" s="20"/>
      <c r="F24" s="17"/>
      <c r="G24" s="17"/>
      <c r="H24" s="17"/>
      <c r="I24" s="21"/>
    </row>
    <row r="25" spans="1:9" s="14" customFormat="1" x14ac:dyDescent="0.2">
      <c r="A25" s="12" t="s">
        <v>2</v>
      </c>
      <c r="B25" s="22">
        <v>300</v>
      </c>
      <c r="C25" s="12" t="s">
        <v>5</v>
      </c>
      <c r="D25" s="17"/>
      <c r="E25" s="17"/>
      <c r="F25" s="17"/>
      <c r="G25" s="17"/>
      <c r="H25" s="17"/>
      <c r="I25" s="17"/>
    </row>
    <row r="26" spans="1:9" s="14" customFormat="1" x14ac:dyDescent="0.2">
      <c r="A26" s="12" t="s">
        <v>16</v>
      </c>
      <c r="B26" s="23">
        <v>0.48</v>
      </c>
      <c r="C26" s="12" t="s">
        <v>6</v>
      </c>
      <c r="D26" s="17"/>
      <c r="E26" s="17"/>
      <c r="F26" s="17"/>
      <c r="G26" s="17"/>
      <c r="H26" s="17"/>
      <c r="I26" s="17"/>
    </row>
    <row r="27" spans="1:9" s="14" customFormat="1" x14ac:dyDescent="0.2">
      <c r="A27" s="25"/>
      <c r="B27" s="26"/>
      <c r="C27" s="27"/>
      <c r="D27" s="17"/>
      <c r="E27" s="17"/>
      <c r="F27" s="24"/>
      <c r="G27" s="24"/>
      <c r="H27" s="24"/>
      <c r="I27" s="17"/>
    </row>
    <row r="28" spans="1:9" s="14" customFormat="1" x14ac:dyDescent="0.2">
      <c r="A28" s="25"/>
      <c r="B28" s="26"/>
      <c r="C28" s="27"/>
      <c r="D28" s="17"/>
      <c r="E28" s="17"/>
      <c r="F28" s="17"/>
      <c r="G28" s="17"/>
      <c r="H28" s="17"/>
      <c r="I28" s="17"/>
    </row>
    <row r="29" spans="1:9" s="14" customFormat="1" x14ac:dyDescent="0.2">
      <c r="A29" s="49">
        <v>2</v>
      </c>
      <c r="B29" s="50"/>
      <c r="C29" s="51"/>
      <c r="D29" s="12" t="s">
        <v>26</v>
      </c>
      <c r="E29" s="12" t="s">
        <v>27</v>
      </c>
      <c r="F29" s="12" t="s">
        <v>28</v>
      </c>
      <c r="G29" s="12" t="s">
        <v>29</v>
      </c>
      <c r="H29" s="12" t="s">
        <v>30</v>
      </c>
      <c r="I29" s="12" t="s">
        <v>31</v>
      </c>
    </row>
    <row r="30" spans="1:9" s="14" customFormat="1" x14ac:dyDescent="0.2">
      <c r="A30" s="40" t="s">
        <v>67</v>
      </c>
      <c r="B30" s="41"/>
      <c r="C30" s="12"/>
      <c r="D30" s="29">
        <f>D21</f>
        <v>14</v>
      </c>
      <c r="E30" s="29">
        <f t="shared" ref="E30:I30" si="5">E21</f>
        <v>28</v>
      </c>
      <c r="F30" s="29">
        <f t="shared" si="5"/>
        <v>42</v>
      </c>
      <c r="G30" s="29">
        <f t="shared" si="5"/>
        <v>56</v>
      </c>
      <c r="H30" s="29">
        <f t="shared" si="5"/>
        <v>70</v>
      </c>
      <c r="I30" s="29">
        <f t="shared" si="5"/>
        <v>80</v>
      </c>
    </row>
    <row r="31" spans="1:9" s="14" customFormat="1" x14ac:dyDescent="0.2">
      <c r="A31" s="15" t="s">
        <v>0</v>
      </c>
      <c r="B31" s="16">
        <v>2000</v>
      </c>
      <c r="C31" s="15" t="s">
        <v>3</v>
      </c>
      <c r="D31" s="17"/>
      <c r="E31" s="17"/>
      <c r="F31" s="17">
        <f>F8</f>
        <v>300</v>
      </c>
      <c r="G31" s="17">
        <f t="shared" ref="G31:H31" si="6">G8</f>
        <v>300</v>
      </c>
      <c r="H31" s="17">
        <f t="shared" si="6"/>
        <v>300</v>
      </c>
      <c r="I31" s="17"/>
    </row>
    <row r="32" spans="1:9" s="14" customFormat="1" x14ac:dyDescent="0.2">
      <c r="A32" s="12" t="s">
        <v>1</v>
      </c>
      <c r="B32" s="18">
        <f>(((4317*B35))/60)/14</f>
        <v>2.3126785714285716</v>
      </c>
      <c r="C32" s="12" t="s">
        <v>4</v>
      </c>
      <c r="D32" s="17"/>
      <c r="E32" s="17"/>
      <c r="F32" s="17"/>
      <c r="G32" s="17"/>
      <c r="H32" s="17"/>
      <c r="I32" s="17"/>
    </row>
    <row r="33" spans="1:9" s="14" customFormat="1" x14ac:dyDescent="0.2">
      <c r="A33" s="28">
        <v>0</v>
      </c>
      <c r="B33" s="12" t="s">
        <v>7</v>
      </c>
      <c r="C33" s="20">
        <v>200</v>
      </c>
      <c r="D33" s="20"/>
      <c r="E33" s="20"/>
      <c r="F33" s="17"/>
      <c r="G33" s="17"/>
      <c r="H33" s="17"/>
      <c r="I33" s="21"/>
    </row>
    <row r="34" spans="1:9" s="14" customFormat="1" x14ac:dyDescent="0.2">
      <c r="A34" s="12" t="s">
        <v>2</v>
      </c>
      <c r="B34" s="22">
        <v>50</v>
      </c>
      <c r="C34" s="12" t="s">
        <v>5</v>
      </c>
      <c r="D34" s="17"/>
      <c r="E34" s="17"/>
      <c r="F34" s="17"/>
      <c r="G34" s="17"/>
      <c r="H34" s="17"/>
      <c r="I34" s="17"/>
    </row>
    <row r="35" spans="1:9" s="14" customFormat="1" x14ac:dyDescent="0.2">
      <c r="A35" s="12" t="s">
        <v>16</v>
      </c>
      <c r="B35" s="23">
        <v>0.45</v>
      </c>
      <c r="C35" s="12" t="s">
        <v>6</v>
      </c>
      <c r="D35" s="17"/>
      <c r="E35" s="17"/>
      <c r="F35" s="17"/>
      <c r="G35" s="17"/>
      <c r="H35" s="17"/>
      <c r="I35" s="17"/>
    </row>
    <row r="36" spans="1:9" s="14" customFormat="1" x14ac:dyDescent="0.2">
      <c r="A36" s="25"/>
      <c r="B36" s="26"/>
      <c r="C36" s="27"/>
      <c r="D36" s="17"/>
      <c r="E36" s="17"/>
      <c r="F36" s="24"/>
      <c r="G36" s="24"/>
      <c r="H36" s="24"/>
      <c r="I36" s="17"/>
    </row>
    <row r="37" spans="1:9" s="14" customFormat="1" x14ac:dyDescent="0.2">
      <c r="A37" s="25"/>
      <c r="B37" s="26"/>
      <c r="C37" s="27"/>
      <c r="D37" s="17"/>
      <c r="E37" s="17"/>
      <c r="F37" s="17"/>
      <c r="G37" s="17"/>
      <c r="H37" s="17"/>
      <c r="I37" s="17"/>
    </row>
    <row r="38" spans="1:9" s="14" customFormat="1" x14ac:dyDescent="0.2">
      <c r="A38" s="52">
        <v>1</v>
      </c>
      <c r="B38" s="53"/>
      <c r="C38" s="54"/>
      <c r="D38" s="12" t="s">
        <v>26</v>
      </c>
      <c r="E38" s="12" t="s">
        <v>27</v>
      </c>
      <c r="F38" s="12" t="s">
        <v>28</v>
      </c>
      <c r="G38" s="12" t="s">
        <v>29</v>
      </c>
      <c r="H38" s="12" t="s">
        <v>30</v>
      </c>
      <c r="I38" s="12" t="s">
        <v>31</v>
      </c>
    </row>
    <row r="39" spans="1:9" s="14" customFormat="1" x14ac:dyDescent="0.2">
      <c r="A39" s="40" t="s">
        <v>68</v>
      </c>
      <c r="B39" s="41"/>
      <c r="C39" s="12"/>
      <c r="D39" s="29">
        <f>D30</f>
        <v>14</v>
      </c>
      <c r="E39" s="29">
        <f t="shared" ref="E39:I39" si="7">E30</f>
        <v>28</v>
      </c>
      <c r="F39" s="29">
        <f t="shared" si="7"/>
        <v>42</v>
      </c>
      <c r="G39" s="29">
        <f t="shared" si="7"/>
        <v>56</v>
      </c>
      <c r="H39" s="29">
        <f t="shared" si="7"/>
        <v>70</v>
      </c>
      <c r="I39" s="29">
        <f t="shared" si="7"/>
        <v>80</v>
      </c>
    </row>
    <row r="40" spans="1:9" s="14" customFormat="1" x14ac:dyDescent="0.2">
      <c r="A40" s="15" t="s">
        <v>0</v>
      </c>
      <c r="B40" s="16">
        <v>5000</v>
      </c>
      <c r="C40" s="15" t="s">
        <v>3</v>
      </c>
      <c r="D40" s="17"/>
      <c r="E40" s="17"/>
      <c r="F40" s="17"/>
      <c r="G40" s="17"/>
      <c r="H40" s="17"/>
      <c r="I40" s="17"/>
    </row>
    <row r="41" spans="1:9" s="14" customFormat="1" x14ac:dyDescent="0.2">
      <c r="A41" s="12" t="s">
        <v>1</v>
      </c>
      <c r="B41" s="18">
        <f>((((3317+300)*B44)+113)/60)/14</f>
        <v>0.30676190476190479</v>
      </c>
      <c r="C41" s="12" t="s">
        <v>4</v>
      </c>
      <c r="D41" s="17"/>
      <c r="E41" s="17"/>
      <c r="F41" s="17"/>
      <c r="G41" s="17"/>
      <c r="H41" s="17"/>
      <c r="I41" s="17"/>
    </row>
    <row r="42" spans="1:9" s="14" customFormat="1" x14ac:dyDescent="0.2">
      <c r="A42" s="28">
        <v>113</v>
      </c>
      <c r="B42" s="12" t="s">
        <v>7</v>
      </c>
      <c r="C42" s="20">
        <v>100</v>
      </c>
      <c r="D42" s="20"/>
      <c r="E42" s="20"/>
      <c r="F42" s="17"/>
      <c r="G42" s="17"/>
      <c r="H42" s="17"/>
      <c r="I42" s="21"/>
    </row>
    <row r="43" spans="1:9" s="14" customFormat="1" x14ac:dyDescent="0.2">
      <c r="A43" s="12" t="s">
        <v>2</v>
      </c>
      <c r="B43" s="22">
        <v>1000</v>
      </c>
      <c r="C43" s="12" t="s">
        <v>5</v>
      </c>
      <c r="D43" s="17"/>
      <c r="E43" s="17"/>
      <c r="F43" s="17"/>
      <c r="G43" s="17"/>
      <c r="H43" s="17"/>
      <c r="I43" s="17"/>
    </row>
    <row r="44" spans="1:9" s="14" customFormat="1" x14ac:dyDescent="0.2">
      <c r="A44" s="12" t="s">
        <v>16</v>
      </c>
      <c r="B44" s="23">
        <v>0.04</v>
      </c>
      <c r="C44" s="12" t="s">
        <v>6</v>
      </c>
      <c r="D44" s="17"/>
      <c r="E44" s="17"/>
      <c r="F44" s="17"/>
      <c r="G44" s="17"/>
      <c r="H44" s="17"/>
      <c r="I44" s="17"/>
    </row>
    <row r="45" spans="1:9" s="14" customFormat="1" x14ac:dyDescent="0.2">
      <c r="A45" s="26"/>
      <c r="B45" s="26"/>
      <c r="C45" s="27"/>
      <c r="D45" s="17"/>
      <c r="E45" s="17"/>
      <c r="F45" s="24"/>
      <c r="G45" s="24"/>
      <c r="H45" s="24"/>
      <c r="I45" s="17"/>
    </row>
    <row r="46" spans="1:9" s="14" customFormat="1" x14ac:dyDescent="0.2">
      <c r="A46" s="25"/>
      <c r="B46" s="26"/>
      <c r="C46" s="27"/>
      <c r="D46" s="17"/>
      <c r="E46" s="17"/>
      <c r="F46" s="17"/>
      <c r="G46" s="17"/>
      <c r="H46" s="17"/>
      <c r="I46" s="17"/>
    </row>
    <row r="47" spans="1:9" s="14" customFormat="1" x14ac:dyDescent="0.2">
      <c r="A47" s="49">
        <v>3</v>
      </c>
      <c r="B47" s="50"/>
      <c r="C47" s="51"/>
      <c r="D47" s="12" t="s">
        <v>26</v>
      </c>
      <c r="E47" s="12" t="s">
        <v>27</v>
      </c>
      <c r="F47" s="12" t="s">
        <v>28</v>
      </c>
      <c r="G47" s="12" t="s">
        <v>29</v>
      </c>
      <c r="H47" s="12" t="s">
        <v>30</v>
      </c>
      <c r="I47" s="12" t="s">
        <v>31</v>
      </c>
    </row>
    <row r="48" spans="1:9" s="14" customFormat="1" x14ac:dyDescent="0.2">
      <c r="A48" s="40" t="s">
        <v>69</v>
      </c>
      <c r="B48" s="41"/>
      <c r="C48" s="12"/>
      <c r="D48" s="29">
        <f>D39</f>
        <v>14</v>
      </c>
      <c r="E48" s="29">
        <f t="shared" ref="E48:I48" si="8">E39</f>
        <v>28</v>
      </c>
      <c r="F48" s="29">
        <f t="shared" si="8"/>
        <v>42</v>
      </c>
      <c r="G48" s="29">
        <f t="shared" si="8"/>
        <v>56</v>
      </c>
      <c r="H48" s="29">
        <f t="shared" si="8"/>
        <v>70</v>
      </c>
      <c r="I48" s="29">
        <f t="shared" si="8"/>
        <v>80</v>
      </c>
    </row>
    <row r="49" spans="1:9" s="14" customFormat="1" x14ac:dyDescent="0.2">
      <c r="A49" s="15" t="s">
        <v>0</v>
      </c>
      <c r="B49" s="16">
        <v>4000</v>
      </c>
      <c r="C49" s="15" t="s">
        <v>3</v>
      </c>
      <c r="D49" s="17"/>
      <c r="E49" s="17"/>
      <c r="F49" s="17"/>
      <c r="G49" s="17"/>
      <c r="H49" s="17"/>
      <c r="I49" s="17"/>
    </row>
    <row r="50" spans="1:9" s="14" customFormat="1" x14ac:dyDescent="0.2">
      <c r="A50" s="12" t="s">
        <v>1</v>
      </c>
      <c r="B50" s="18">
        <f>(((1817*B53))/60)/14</f>
        <v>0.36772619047619054</v>
      </c>
      <c r="C50" s="12" t="s">
        <v>4</v>
      </c>
      <c r="D50" s="17"/>
      <c r="E50" s="17"/>
      <c r="F50" s="17"/>
      <c r="G50" s="17"/>
      <c r="H50" s="17"/>
      <c r="I50" s="17"/>
    </row>
    <row r="51" spans="1:9" s="14" customFormat="1" x14ac:dyDescent="0.2">
      <c r="A51" s="28">
        <v>0</v>
      </c>
      <c r="B51" s="12" t="s">
        <v>7</v>
      </c>
      <c r="C51" s="20">
        <v>6000</v>
      </c>
      <c r="D51" s="20"/>
      <c r="E51" s="20"/>
      <c r="F51" s="17"/>
      <c r="G51" s="17"/>
      <c r="H51" s="17"/>
      <c r="I51" s="21"/>
    </row>
    <row r="52" spans="1:9" s="14" customFormat="1" x14ac:dyDescent="0.2">
      <c r="A52" s="12" t="s">
        <v>2</v>
      </c>
      <c r="B52" s="22">
        <v>3000</v>
      </c>
      <c r="C52" s="12" t="s">
        <v>5</v>
      </c>
      <c r="D52" s="17"/>
      <c r="E52" s="17"/>
      <c r="F52" s="17"/>
      <c r="G52" s="17"/>
      <c r="H52" s="17"/>
      <c r="I52" s="17"/>
    </row>
    <row r="53" spans="1:9" s="14" customFormat="1" x14ac:dyDescent="0.2">
      <c r="A53" s="12" t="s">
        <v>16</v>
      </c>
      <c r="B53" s="23">
        <v>0.17</v>
      </c>
      <c r="C53" s="12" t="s">
        <v>6</v>
      </c>
      <c r="D53" s="17"/>
      <c r="E53" s="17"/>
      <c r="F53" s="17"/>
      <c r="G53" s="17"/>
      <c r="H53" s="17"/>
      <c r="I53" s="17"/>
    </row>
    <row r="54" spans="1:9" s="14" customFormat="1" x14ac:dyDescent="0.2">
      <c r="A54" s="25"/>
      <c r="B54" s="26"/>
      <c r="C54" s="27"/>
      <c r="D54" s="17"/>
      <c r="E54" s="17"/>
      <c r="F54" s="24"/>
      <c r="G54" s="24"/>
      <c r="H54" s="24"/>
      <c r="I54" s="17"/>
    </row>
    <row r="55" spans="1:9" s="14" customFormat="1" x14ac:dyDescent="0.2">
      <c r="A55" s="25"/>
      <c r="B55" s="26"/>
      <c r="C55" s="27"/>
      <c r="D55" s="17"/>
      <c r="E55" s="17"/>
      <c r="F55" s="17"/>
      <c r="G55" s="17"/>
      <c r="H55" s="17"/>
      <c r="I55" s="17"/>
    </row>
    <row r="56" spans="1:9" s="14" customFormat="1" x14ac:dyDescent="0.2">
      <c r="A56" s="52">
        <v>2</v>
      </c>
      <c r="B56" s="53"/>
      <c r="C56" s="54"/>
      <c r="D56" s="12" t="s">
        <v>26</v>
      </c>
      <c r="E56" s="12" t="s">
        <v>27</v>
      </c>
      <c r="F56" s="12" t="s">
        <v>28</v>
      </c>
      <c r="G56" s="12" t="s">
        <v>29</v>
      </c>
      <c r="H56" s="12" t="s">
        <v>30</v>
      </c>
      <c r="I56" s="12" t="s">
        <v>31</v>
      </c>
    </row>
    <row r="57" spans="1:9" s="14" customFormat="1" x14ac:dyDescent="0.2">
      <c r="A57" s="40" t="s">
        <v>70</v>
      </c>
      <c r="B57" s="41"/>
      <c r="C57" s="12"/>
      <c r="D57" s="29">
        <f>D48</f>
        <v>14</v>
      </c>
      <c r="E57" s="29">
        <f t="shared" ref="E57:I57" si="9">E48</f>
        <v>28</v>
      </c>
      <c r="F57" s="29">
        <f t="shared" si="9"/>
        <v>42</v>
      </c>
      <c r="G57" s="29">
        <f t="shared" si="9"/>
        <v>56</v>
      </c>
      <c r="H57" s="29">
        <f t="shared" si="9"/>
        <v>70</v>
      </c>
      <c r="I57" s="29">
        <f t="shared" si="9"/>
        <v>80</v>
      </c>
    </row>
    <row r="58" spans="1:9" s="14" customFormat="1" x14ac:dyDescent="0.2">
      <c r="A58" s="15" t="s">
        <v>0</v>
      </c>
      <c r="B58" s="16">
        <v>4500</v>
      </c>
      <c r="C58" s="15" t="s">
        <v>3</v>
      </c>
      <c r="D58" s="17"/>
      <c r="E58" s="17"/>
      <c r="F58" s="17"/>
      <c r="G58" s="17"/>
      <c r="H58" s="17"/>
      <c r="I58" s="17"/>
    </row>
    <row r="59" spans="1:9" s="14" customFormat="1" x14ac:dyDescent="0.2">
      <c r="A59" s="12" t="s">
        <v>1</v>
      </c>
      <c r="B59" s="18">
        <f>(((3134*B62))/60)/28</f>
        <v>0.20520238095238094</v>
      </c>
      <c r="C59" s="12" t="s">
        <v>4</v>
      </c>
      <c r="D59" s="17"/>
      <c r="E59" s="17"/>
      <c r="F59" s="17"/>
      <c r="G59" s="17"/>
      <c r="H59" s="17"/>
      <c r="I59" s="17"/>
    </row>
    <row r="60" spans="1:9" s="14" customFormat="1" x14ac:dyDescent="0.2">
      <c r="A60" s="28">
        <v>0</v>
      </c>
      <c r="B60" s="12" t="s">
        <v>7</v>
      </c>
      <c r="C60" s="20">
        <v>10000</v>
      </c>
      <c r="D60" s="20"/>
      <c r="E60" s="20"/>
      <c r="F60" s="17"/>
      <c r="G60" s="17"/>
      <c r="H60" s="17"/>
      <c r="I60" s="21"/>
    </row>
    <row r="61" spans="1:9" s="14" customFormat="1" x14ac:dyDescent="0.2">
      <c r="A61" s="12" t="s">
        <v>2</v>
      </c>
      <c r="B61" s="22">
        <v>2000</v>
      </c>
      <c r="C61" s="12" t="s">
        <v>5</v>
      </c>
      <c r="D61" s="17"/>
      <c r="E61" s="17"/>
      <c r="F61" s="17"/>
      <c r="G61" s="17"/>
      <c r="H61" s="17"/>
      <c r="I61" s="17"/>
    </row>
    <row r="62" spans="1:9" s="14" customFormat="1" x14ac:dyDescent="0.2">
      <c r="A62" s="12" t="s">
        <v>16</v>
      </c>
      <c r="B62" s="23">
        <v>0.11</v>
      </c>
      <c r="C62" s="12" t="s">
        <v>6</v>
      </c>
      <c r="D62" s="17"/>
      <c r="E62" s="17"/>
      <c r="F62" s="17"/>
      <c r="G62" s="17"/>
      <c r="H62" s="17"/>
      <c r="I62" s="17"/>
    </row>
    <row r="63" spans="1:9" s="14" customFormat="1" x14ac:dyDescent="0.2">
      <c r="A63" s="25"/>
      <c r="B63" s="26"/>
      <c r="C63" s="27"/>
      <c r="D63" s="17"/>
      <c r="E63" s="17"/>
      <c r="F63" s="24"/>
      <c r="G63" s="24"/>
      <c r="H63" s="24"/>
      <c r="I63" s="17"/>
    </row>
    <row r="64" spans="1:9" s="14" customFormat="1" x14ac:dyDescent="0.2">
      <c r="A64" s="25"/>
      <c r="B64" s="26"/>
      <c r="C64" s="27"/>
      <c r="D64" s="17"/>
      <c r="E64" s="17"/>
      <c r="F64" s="17"/>
      <c r="G64" s="17"/>
      <c r="H64" s="17"/>
      <c r="I64" s="17"/>
    </row>
    <row r="65" spans="1:9" s="14" customFormat="1" x14ac:dyDescent="0.2">
      <c r="A65" s="52">
        <v>2</v>
      </c>
      <c r="B65" s="53"/>
      <c r="C65" s="54"/>
      <c r="D65" s="12" t="s">
        <v>26</v>
      </c>
      <c r="E65" s="12" t="s">
        <v>27</v>
      </c>
      <c r="F65" s="12" t="s">
        <v>28</v>
      </c>
      <c r="G65" s="12" t="s">
        <v>29</v>
      </c>
      <c r="H65" s="12" t="s">
        <v>30</v>
      </c>
      <c r="I65" s="12" t="s">
        <v>31</v>
      </c>
    </row>
    <row r="66" spans="1:9" s="14" customFormat="1" x14ac:dyDescent="0.2">
      <c r="A66" s="40" t="s">
        <v>71</v>
      </c>
      <c r="B66" s="41"/>
      <c r="C66" s="12"/>
      <c r="D66" s="29">
        <f>D57</f>
        <v>14</v>
      </c>
      <c r="E66" s="29">
        <f t="shared" ref="E66:I66" si="10">E57</f>
        <v>28</v>
      </c>
      <c r="F66" s="29">
        <f t="shared" si="10"/>
        <v>42</v>
      </c>
      <c r="G66" s="29">
        <f t="shared" si="10"/>
        <v>56</v>
      </c>
      <c r="H66" s="29">
        <f t="shared" si="10"/>
        <v>70</v>
      </c>
      <c r="I66" s="29">
        <f t="shared" si="10"/>
        <v>80</v>
      </c>
    </row>
    <row r="67" spans="1:9" s="14" customFormat="1" x14ac:dyDescent="0.2">
      <c r="A67" s="15" t="s">
        <v>0</v>
      </c>
      <c r="B67" s="16" t="s">
        <v>36</v>
      </c>
      <c r="C67" s="15" t="s">
        <v>3</v>
      </c>
      <c r="D67" s="17"/>
      <c r="E67" s="17"/>
      <c r="F67" s="17"/>
      <c r="G67" s="17"/>
      <c r="H67" s="17"/>
      <c r="I67" s="17"/>
    </row>
    <row r="68" spans="1:9" s="14" customFormat="1" x14ac:dyDescent="0.2">
      <c r="A68" s="12" t="s">
        <v>1</v>
      </c>
      <c r="B68" s="18">
        <f>(((6636*B71))/60)/14</f>
        <v>0.79</v>
      </c>
      <c r="C68" s="12" t="s">
        <v>4</v>
      </c>
      <c r="D68" s="17">
        <v>35000</v>
      </c>
      <c r="E68" s="17"/>
      <c r="F68" s="17"/>
      <c r="G68" s="17"/>
      <c r="H68" s="17"/>
      <c r="I68" s="17"/>
    </row>
    <row r="69" spans="1:9" s="14" customFormat="1" x14ac:dyDescent="0.2">
      <c r="A69" s="28">
        <v>100</v>
      </c>
      <c r="B69" s="12" t="s">
        <v>7</v>
      </c>
      <c r="C69" s="20">
        <v>50000</v>
      </c>
      <c r="D69" s="20"/>
      <c r="E69" s="20"/>
      <c r="F69" s="17"/>
      <c r="G69" s="17"/>
      <c r="H69" s="17"/>
      <c r="I69" s="21"/>
    </row>
    <row r="70" spans="1:9" s="14" customFormat="1" x14ac:dyDescent="0.2">
      <c r="A70" s="12" t="s">
        <v>2</v>
      </c>
      <c r="B70" s="22">
        <v>0</v>
      </c>
      <c r="C70" s="12" t="s">
        <v>5</v>
      </c>
      <c r="D70" s="17"/>
      <c r="E70" s="17"/>
      <c r="F70" s="17"/>
      <c r="G70" s="17"/>
      <c r="H70" s="17"/>
      <c r="I70" s="17"/>
    </row>
    <row r="71" spans="1:9" s="14" customFormat="1" x14ac:dyDescent="0.2">
      <c r="A71" s="12" t="s">
        <v>16</v>
      </c>
      <c r="B71" s="23">
        <v>0.1</v>
      </c>
      <c r="C71" s="12" t="s">
        <v>6</v>
      </c>
      <c r="D71" s="17"/>
      <c r="E71" s="17"/>
      <c r="F71" s="17"/>
      <c r="G71" s="17"/>
      <c r="H71" s="17"/>
      <c r="I71" s="17"/>
    </row>
    <row r="72" spans="1:9" s="14" customFormat="1" x14ac:dyDescent="0.2">
      <c r="A72" s="26"/>
      <c r="B72" s="27"/>
      <c r="C72" s="17"/>
      <c r="D72" s="17"/>
      <c r="E72" s="24"/>
      <c r="F72" s="24"/>
      <c r="G72" s="24"/>
      <c r="H72" s="17"/>
      <c r="I72" s="17"/>
    </row>
    <row r="73" spans="1:9" s="14" customFormat="1" x14ac:dyDescent="0.2">
      <c r="A73" s="26"/>
      <c r="B73" s="27"/>
      <c r="C73" s="17"/>
      <c r="D73" s="17"/>
      <c r="E73" s="17"/>
      <c r="F73" s="17"/>
      <c r="G73" s="17"/>
      <c r="H73" s="17"/>
      <c r="I73" s="17"/>
    </row>
    <row r="74" spans="1:9" s="14" customFormat="1" x14ac:dyDescent="0.2">
      <c r="A74" s="52">
        <v>3</v>
      </c>
      <c r="B74" s="53"/>
      <c r="C74" s="54"/>
      <c r="D74" s="12" t="s">
        <v>26</v>
      </c>
      <c r="E74" s="12" t="s">
        <v>27</v>
      </c>
      <c r="F74" s="12" t="s">
        <v>28</v>
      </c>
      <c r="G74" s="12" t="s">
        <v>29</v>
      </c>
      <c r="H74" s="12" t="s">
        <v>30</v>
      </c>
      <c r="I74" s="12" t="s">
        <v>31</v>
      </c>
    </row>
    <row r="75" spans="1:9" s="14" customFormat="1" x14ac:dyDescent="0.2">
      <c r="A75" s="40" t="s">
        <v>72</v>
      </c>
      <c r="B75" s="41"/>
      <c r="C75" s="12"/>
      <c r="D75" s="29">
        <f>D66</f>
        <v>14</v>
      </c>
      <c r="E75" s="29">
        <f t="shared" ref="E75:I75" si="11">E66</f>
        <v>28</v>
      </c>
      <c r="F75" s="29">
        <f t="shared" si="11"/>
        <v>42</v>
      </c>
      <c r="G75" s="29">
        <f t="shared" si="11"/>
        <v>56</v>
      </c>
      <c r="H75" s="29">
        <f t="shared" si="11"/>
        <v>70</v>
      </c>
      <c r="I75" s="29">
        <f t="shared" si="11"/>
        <v>80</v>
      </c>
    </row>
    <row r="76" spans="1:9" s="14" customFormat="1" x14ac:dyDescent="0.2">
      <c r="A76" s="15" t="s">
        <v>0</v>
      </c>
      <c r="B76" s="16" t="s">
        <v>36</v>
      </c>
      <c r="C76" s="15" t="s">
        <v>3</v>
      </c>
      <c r="D76" s="17"/>
      <c r="E76" s="17"/>
      <c r="F76" s="17"/>
      <c r="G76" s="17"/>
      <c r="H76" s="17"/>
      <c r="I76" s="17"/>
    </row>
    <row r="77" spans="1:9" s="14" customFormat="1" x14ac:dyDescent="0.2">
      <c r="A77" s="12" t="s">
        <v>1</v>
      </c>
      <c r="B77" s="18">
        <f>(((6636*B80))/60)/14</f>
        <v>5.2930000000000001</v>
      </c>
      <c r="C77" s="12" t="s">
        <v>4</v>
      </c>
      <c r="D77" s="17"/>
      <c r="E77" s="17"/>
      <c r="F77" s="17"/>
      <c r="G77" s="17"/>
      <c r="H77" s="17"/>
      <c r="I77" s="17"/>
    </row>
    <row r="78" spans="1:9" s="14" customFormat="1" x14ac:dyDescent="0.2">
      <c r="A78" s="28">
        <v>0</v>
      </c>
      <c r="B78" s="12" t="s">
        <v>7</v>
      </c>
      <c r="C78" s="20">
        <v>12000</v>
      </c>
      <c r="D78" s="20"/>
      <c r="E78" s="20"/>
      <c r="F78" s="17"/>
      <c r="G78" s="17"/>
      <c r="H78" s="17"/>
      <c r="I78" s="21"/>
    </row>
    <row r="79" spans="1:9" s="14" customFormat="1" x14ac:dyDescent="0.2">
      <c r="A79" s="12" t="s">
        <v>2</v>
      </c>
      <c r="B79" s="22">
        <v>3000</v>
      </c>
      <c r="C79" s="12" t="s">
        <v>5</v>
      </c>
      <c r="D79" s="17"/>
      <c r="E79" s="17"/>
      <c r="F79" s="17"/>
      <c r="G79" s="17"/>
      <c r="H79" s="17"/>
      <c r="I79" s="17"/>
    </row>
    <row r="80" spans="1:9" s="14" customFormat="1" x14ac:dyDescent="0.2">
      <c r="A80" s="12" t="s">
        <v>16</v>
      </c>
      <c r="B80" s="23">
        <v>0.67</v>
      </c>
      <c r="C80" s="12" t="s">
        <v>6</v>
      </c>
      <c r="D80" s="17"/>
      <c r="E80" s="17"/>
      <c r="F80" s="17"/>
      <c r="G80" s="17"/>
      <c r="H80" s="17"/>
      <c r="I80" s="17"/>
    </row>
    <row r="81" spans="1:9" s="14" customFormat="1" x14ac:dyDescent="0.2">
      <c r="A81" s="26"/>
      <c r="B81" s="27"/>
      <c r="C81" s="17"/>
      <c r="D81" s="17"/>
      <c r="E81" s="24"/>
      <c r="F81" s="24"/>
      <c r="G81" s="24"/>
      <c r="H81" s="17"/>
      <c r="I81" s="17"/>
    </row>
    <row r="82" spans="1:9" s="14" customFormat="1" x14ac:dyDescent="0.2">
      <c r="A82" s="26"/>
      <c r="B82" s="27"/>
      <c r="C82" s="17"/>
      <c r="D82" s="17"/>
      <c r="E82" s="17"/>
      <c r="F82" s="17"/>
      <c r="G82" s="17"/>
      <c r="H82" s="17"/>
      <c r="I82" s="17"/>
    </row>
    <row r="83" spans="1:9" s="14" customFormat="1" x14ac:dyDescent="0.2">
      <c r="A83" s="52">
        <v>2</v>
      </c>
      <c r="B83" s="53"/>
      <c r="C83" s="54"/>
      <c r="D83" s="12" t="s">
        <v>26</v>
      </c>
      <c r="E83" s="12" t="s">
        <v>27</v>
      </c>
      <c r="F83" s="12" t="s">
        <v>28</v>
      </c>
      <c r="G83" s="12" t="s">
        <v>29</v>
      </c>
      <c r="H83" s="12" t="s">
        <v>30</v>
      </c>
      <c r="I83" s="12" t="s">
        <v>31</v>
      </c>
    </row>
    <row r="84" spans="1:9" s="14" customFormat="1" x14ac:dyDescent="0.2">
      <c r="A84" s="40" t="s">
        <v>73</v>
      </c>
      <c r="B84" s="41"/>
      <c r="C84" s="12"/>
      <c r="D84" s="29">
        <f>D75</f>
        <v>14</v>
      </c>
      <c r="E84" s="29">
        <f t="shared" ref="E84:I84" si="12">E75</f>
        <v>28</v>
      </c>
      <c r="F84" s="29">
        <f t="shared" si="12"/>
        <v>42</v>
      </c>
      <c r="G84" s="29">
        <f t="shared" si="12"/>
        <v>56</v>
      </c>
      <c r="H84" s="29">
        <f t="shared" si="12"/>
        <v>70</v>
      </c>
      <c r="I84" s="29">
        <f t="shared" si="12"/>
        <v>80</v>
      </c>
    </row>
    <row r="85" spans="1:9" s="14" customFormat="1" x14ac:dyDescent="0.2">
      <c r="A85" s="15" t="s">
        <v>0</v>
      </c>
      <c r="B85" s="16" t="s">
        <v>36</v>
      </c>
      <c r="C85" s="15" t="s">
        <v>3</v>
      </c>
      <c r="D85" s="17"/>
      <c r="E85" s="17"/>
      <c r="F85" s="17"/>
      <c r="G85" s="17"/>
      <c r="H85" s="17"/>
      <c r="I85" s="17"/>
    </row>
    <row r="86" spans="1:9" s="14" customFormat="1" x14ac:dyDescent="0.2">
      <c r="A86" s="12" t="s">
        <v>1</v>
      </c>
      <c r="B86" s="18">
        <f>(((6636*B89))/60)/14</f>
        <v>0.158</v>
      </c>
      <c r="C86" s="12" t="s">
        <v>4</v>
      </c>
      <c r="D86" s="17"/>
      <c r="E86" s="17"/>
      <c r="F86" s="17"/>
      <c r="G86" s="17"/>
      <c r="H86" s="17"/>
      <c r="I86" s="17"/>
    </row>
    <row r="87" spans="1:9" s="14" customFormat="1" x14ac:dyDescent="0.2">
      <c r="A87" s="28">
        <v>0</v>
      </c>
      <c r="B87" s="12" t="s">
        <v>7</v>
      </c>
      <c r="C87" s="20">
        <v>80000</v>
      </c>
      <c r="D87" s="20"/>
      <c r="E87" s="20"/>
      <c r="F87" s="17"/>
      <c r="G87" s="17"/>
      <c r="H87" s="17"/>
      <c r="I87" s="21"/>
    </row>
    <row r="88" spans="1:9" s="14" customFormat="1" x14ac:dyDescent="0.2">
      <c r="A88" s="12" t="s">
        <v>2</v>
      </c>
      <c r="B88" s="22">
        <v>10000</v>
      </c>
      <c r="C88" s="12" t="s">
        <v>5</v>
      </c>
      <c r="D88" s="17"/>
      <c r="E88" s="17"/>
      <c r="F88" s="17"/>
      <c r="G88" s="17"/>
      <c r="H88" s="17"/>
      <c r="I88" s="17"/>
    </row>
    <row r="89" spans="1:9" s="14" customFormat="1" x14ac:dyDescent="0.2">
      <c r="A89" s="12" t="s">
        <v>16</v>
      </c>
      <c r="B89" s="23">
        <v>0.02</v>
      </c>
      <c r="C89" s="12" t="s">
        <v>6</v>
      </c>
      <c r="D89" s="17"/>
      <c r="E89" s="17"/>
      <c r="F89" s="17"/>
      <c r="G89" s="17"/>
      <c r="H89" s="17"/>
      <c r="I89" s="17"/>
    </row>
    <row r="90" spans="1:9" s="14" customFormat="1" x14ac:dyDescent="0.2">
      <c r="A90" s="26"/>
      <c r="B90" s="27"/>
      <c r="C90" s="17"/>
      <c r="D90" s="17"/>
      <c r="E90" s="24"/>
      <c r="F90" s="24"/>
      <c r="G90" s="24"/>
      <c r="H90" s="17"/>
      <c r="I90" s="17"/>
    </row>
    <row r="91" spans="1:9" s="14" customFormat="1" x14ac:dyDescent="0.2">
      <c r="A91" s="26"/>
      <c r="B91" s="27"/>
      <c r="C91" s="17"/>
      <c r="D91" s="17"/>
      <c r="E91" s="17"/>
      <c r="F91" s="17"/>
      <c r="G91" s="17"/>
      <c r="H91" s="17"/>
      <c r="I91" s="17"/>
    </row>
    <row r="92" spans="1:9" s="14" customFormat="1" x14ac:dyDescent="0.2">
      <c r="A92" s="52">
        <v>1</v>
      </c>
      <c r="B92" s="53"/>
      <c r="C92" s="54"/>
      <c r="D92" s="12" t="s">
        <v>26</v>
      </c>
      <c r="E92" s="12" t="s">
        <v>27</v>
      </c>
      <c r="F92" s="12" t="s">
        <v>28</v>
      </c>
      <c r="G92" s="12" t="s">
        <v>29</v>
      </c>
      <c r="H92" s="12" t="s">
        <v>30</v>
      </c>
      <c r="I92" s="12" t="s">
        <v>31</v>
      </c>
    </row>
    <row r="93" spans="1:9" s="14" customFormat="1" x14ac:dyDescent="0.2">
      <c r="A93" s="40" t="s">
        <v>74</v>
      </c>
      <c r="B93" s="41"/>
      <c r="C93" s="12"/>
      <c r="D93" s="29">
        <f>D84</f>
        <v>14</v>
      </c>
      <c r="E93" s="29">
        <f t="shared" ref="E93:I93" si="13">E84</f>
        <v>28</v>
      </c>
      <c r="F93" s="29">
        <f t="shared" si="13"/>
        <v>42</v>
      </c>
      <c r="G93" s="29">
        <f t="shared" si="13"/>
        <v>56</v>
      </c>
      <c r="H93" s="29">
        <f t="shared" si="13"/>
        <v>70</v>
      </c>
      <c r="I93" s="29">
        <f t="shared" si="13"/>
        <v>80</v>
      </c>
    </row>
    <row r="94" spans="1:9" s="14" customFormat="1" x14ac:dyDescent="0.2">
      <c r="A94" s="15" t="s">
        <v>0</v>
      </c>
      <c r="B94" s="16" t="s">
        <v>36</v>
      </c>
      <c r="C94" s="15" t="s">
        <v>3</v>
      </c>
      <c r="D94" s="17"/>
      <c r="E94" s="17"/>
      <c r="F94" s="17"/>
      <c r="G94" s="17"/>
      <c r="H94" s="17"/>
      <c r="I94" s="17"/>
    </row>
    <row r="95" spans="1:9" s="14" customFormat="1" x14ac:dyDescent="0.2">
      <c r="A95" s="12" t="s">
        <v>1</v>
      </c>
      <c r="B95" s="18">
        <f>(((6636*B98))/60)/14</f>
        <v>0.39500000000000002</v>
      </c>
      <c r="C95" s="12" t="s">
        <v>4</v>
      </c>
      <c r="D95" s="17"/>
      <c r="E95" s="17"/>
      <c r="F95" s="17"/>
      <c r="G95" s="17"/>
      <c r="H95" s="17"/>
      <c r="I95" s="17"/>
    </row>
    <row r="96" spans="1:9" s="14" customFormat="1" x14ac:dyDescent="0.2">
      <c r="A96" s="28">
        <v>0</v>
      </c>
      <c r="B96" s="12" t="s">
        <v>7</v>
      </c>
      <c r="C96" s="20">
        <v>20000</v>
      </c>
      <c r="D96" s="20"/>
      <c r="E96" s="20"/>
      <c r="F96" s="17"/>
      <c r="G96" s="17"/>
      <c r="H96" s="17"/>
      <c r="I96" s="21"/>
    </row>
    <row r="97" spans="1:9" s="14" customFormat="1" x14ac:dyDescent="0.2">
      <c r="A97" s="12" t="s">
        <v>2</v>
      </c>
      <c r="B97" s="22">
        <v>5000</v>
      </c>
      <c r="C97" s="12" t="s">
        <v>5</v>
      </c>
      <c r="D97" s="17"/>
      <c r="E97" s="17"/>
      <c r="F97" s="17"/>
      <c r="G97" s="17"/>
      <c r="H97" s="17"/>
      <c r="I97" s="17"/>
    </row>
    <row r="98" spans="1:9" s="14" customFormat="1" x14ac:dyDescent="0.2">
      <c r="A98" s="12" t="s">
        <v>16</v>
      </c>
      <c r="B98" s="23">
        <v>0.05</v>
      </c>
      <c r="C98" s="12" t="s">
        <v>6</v>
      </c>
      <c r="D98" s="17"/>
      <c r="E98" s="17"/>
      <c r="F98" s="17"/>
      <c r="G98" s="17"/>
      <c r="H98" s="17"/>
      <c r="I98" s="17"/>
    </row>
    <row r="99" spans="1:9" s="14" customFormat="1" x14ac:dyDescent="0.2">
      <c r="A99" s="26"/>
      <c r="B99" s="27"/>
      <c r="C99" s="17"/>
      <c r="D99" s="17"/>
      <c r="E99" s="24"/>
      <c r="F99" s="24"/>
      <c r="G99" s="24"/>
      <c r="H99" s="17"/>
      <c r="I99" s="17"/>
    </row>
    <row r="100" spans="1:9" s="14" customFormat="1" x14ac:dyDescent="0.2">
      <c r="A100" s="26"/>
      <c r="B100" s="27"/>
      <c r="C100" s="17"/>
      <c r="D100" s="17"/>
      <c r="E100" s="17"/>
      <c r="F100" s="17"/>
      <c r="G100" s="17"/>
      <c r="H100" s="17"/>
      <c r="I100" s="17"/>
    </row>
    <row r="101" spans="1:9" s="14" customFormat="1" x14ac:dyDescent="0.2">
      <c r="A101" s="52">
        <v>2</v>
      </c>
      <c r="B101" s="53"/>
      <c r="C101" s="54"/>
      <c r="D101" s="12" t="s">
        <v>26</v>
      </c>
      <c r="E101" s="12" t="s">
        <v>27</v>
      </c>
      <c r="F101" s="12" t="s">
        <v>28</v>
      </c>
      <c r="G101" s="12" t="s">
        <v>29</v>
      </c>
      <c r="H101" s="12" t="s">
        <v>30</v>
      </c>
      <c r="I101" s="12" t="s">
        <v>31</v>
      </c>
    </row>
    <row r="102" spans="1:9" s="14" customFormat="1" x14ac:dyDescent="0.2">
      <c r="A102" s="40" t="s">
        <v>75</v>
      </c>
      <c r="B102" s="41"/>
      <c r="C102" s="12"/>
      <c r="D102" s="29">
        <f>D93</f>
        <v>14</v>
      </c>
      <c r="E102" s="29">
        <f t="shared" ref="E102:I102" si="14">E93</f>
        <v>28</v>
      </c>
      <c r="F102" s="29">
        <f t="shared" si="14"/>
        <v>42</v>
      </c>
      <c r="G102" s="29">
        <f t="shared" si="14"/>
        <v>56</v>
      </c>
      <c r="H102" s="29">
        <f t="shared" si="14"/>
        <v>70</v>
      </c>
      <c r="I102" s="29">
        <f t="shared" si="14"/>
        <v>80</v>
      </c>
    </row>
    <row r="103" spans="1:9" s="14" customFormat="1" x14ac:dyDescent="0.2">
      <c r="A103" s="15" t="s">
        <v>0</v>
      </c>
      <c r="B103" s="16" t="s">
        <v>36</v>
      </c>
      <c r="C103" s="15" t="s">
        <v>3</v>
      </c>
      <c r="D103" s="17"/>
      <c r="E103" s="17"/>
      <c r="F103" s="17"/>
      <c r="G103" s="17"/>
      <c r="H103" s="17"/>
      <c r="I103" s="17"/>
    </row>
    <row r="104" spans="1:9" s="14" customFormat="1" x14ac:dyDescent="0.2">
      <c r="A104" s="12" t="s">
        <v>1</v>
      </c>
      <c r="B104" s="18">
        <f>(((6636*B107))/60)/14</f>
        <v>0.79</v>
      </c>
      <c r="C104" s="12" t="s">
        <v>4</v>
      </c>
      <c r="D104" s="17"/>
      <c r="E104" s="17"/>
      <c r="F104" s="17"/>
      <c r="G104" s="17"/>
      <c r="H104" s="17"/>
      <c r="I104" s="17"/>
    </row>
    <row r="105" spans="1:9" s="14" customFormat="1" x14ac:dyDescent="0.2">
      <c r="A105" s="28">
        <v>0</v>
      </c>
      <c r="B105" s="12" t="s">
        <v>7</v>
      </c>
      <c r="C105" s="20">
        <v>20000</v>
      </c>
      <c r="D105" s="20"/>
      <c r="E105" s="20"/>
      <c r="F105" s="17"/>
      <c r="G105" s="17"/>
      <c r="H105" s="17"/>
      <c r="I105" s="21"/>
    </row>
    <row r="106" spans="1:9" s="14" customFormat="1" x14ac:dyDescent="0.2">
      <c r="A106" s="12" t="s">
        <v>2</v>
      </c>
      <c r="B106" s="22">
        <v>3000</v>
      </c>
      <c r="C106" s="12" t="s">
        <v>5</v>
      </c>
      <c r="D106" s="17"/>
      <c r="E106" s="17"/>
      <c r="F106" s="17"/>
      <c r="G106" s="17"/>
      <c r="H106" s="17"/>
      <c r="I106" s="17"/>
    </row>
    <row r="107" spans="1:9" s="14" customFormat="1" x14ac:dyDescent="0.2">
      <c r="A107" s="12" t="s">
        <v>16</v>
      </c>
      <c r="B107" s="23">
        <v>0.1</v>
      </c>
      <c r="C107" s="12" t="s">
        <v>6</v>
      </c>
      <c r="D107" s="17"/>
      <c r="E107" s="17"/>
      <c r="F107" s="17"/>
      <c r="G107" s="17"/>
      <c r="H107" s="17"/>
      <c r="I107" s="17"/>
    </row>
    <row r="108" spans="1:9" s="14" customFormat="1" x14ac:dyDescent="0.2">
      <c r="A108" s="26"/>
      <c r="B108" s="27"/>
      <c r="C108" s="17"/>
      <c r="D108" s="17"/>
      <c r="E108" s="24"/>
      <c r="F108" s="24"/>
      <c r="G108" s="24"/>
      <c r="H108" s="17"/>
      <c r="I108" s="17"/>
    </row>
    <row r="109" spans="1:9" s="14" customFormat="1" x14ac:dyDescent="0.2">
      <c r="A109" s="26"/>
      <c r="B109" s="27"/>
      <c r="C109" s="17"/>
      <c r="D109" s="17"/>
      <c r="E109" s="17"/>
      <c r="F109" s="17"/>
      <c r="G109" s="17"/>
      <c r="H109" s="17"/>
      <c r="I109" s="17"/>
    </row>
    <row r="110" spans="1:9" s="14" customFormat="1" x14ac:dyDescent="0.2">
      <c r="A110" s="52">
        <v>2</v>
      </c>
      <c r="B110" s="53"/>
      <c r="C110" s="54"/>
      <c r="D110" s="12" t="s">
        <v>26</v>
      </c>
      <c r="E110" s="12" t="s">
        <v>27</v>
      </c>
      <c r="F110" s="12" t="s">
        <v>28</v>
      </c>
      <c r="G110" s="12" t="s">
        <v>29</v>
      </c>
      <c r="H110" s="12" t="s">
        <v>30</v>
      </c>
      <c r="I110" s="12" t="s">
        <v>31</v>
      </c>
    </row>
    <row r="111" spans="1:9" s="14" customFormat="1" x14ac:dyDescent="0.2">
      <c r="A111" s="40" t="s">
        <v>76</v>
      </c>
      <c r="B111" s="41"/>
      <c r="C111" s="12"/>
      <c r="D111" s="29">
        <f>D102</f>
        <v>14</v>
      </c>
      <c r="E111" s="29">
        <f t="shared" ref="E111:I111" si="15">E102</f>
        <v>28</v>
      </c>
      <c r="F111" s="29">
        <f t="shared" si="15"/>
        <v>42</v>
      </c>
      <c r="G111" s="29">
        <f t="shared" si="15"/>
        <v>56</v>
      </c>
      <c r="H111" s="29">
        <f t="shared" si="15"/>
        <v>70</v>
      </c>
      <c r="I111" s="29">
        <f t="shared" si="15"/>
        <v>80</v>
      </c>
    </row>
    <row r="112" spans="1:9" s="14" customFormat="1" x14ac:dyDescent="0.2">
      <c r="A112" s="15" t="s">
        <v>0</v>
      </c>
      <c r="B112" s="16" t="s">
        <v>36</v>
      </c>
      <c r="C112" s="15" t="s">
        <v>3</v>
      </c>
      <c r="D112" s="17"/>
      <c r="E112" s="17"/>
      <c r="F112" s="17"/>
      <c r="G112" s="17"/>
      <c r="H112" s="17"/>
      <c r="I112" s="17"/>
    </row>
    <row r="113" spans="1:9" s="14" customFormat="1" x14ac:dyDescent="0.2">
      <c r="A113" s="12" t="s">
        <v>1</v>
      </c>
      <c r="B113" s="18">
        <f>(((6636*B116))/60)/14</f>
        <v>0.55300000000000005</v>
      </c>
      <c r="C113" s="12" t="s">
        <v>4</v>
      </c>
      <c r="D113" s="17"/>
      <c r="E113" s="17"/>
      <c r="F113" s="17"/>
      <c r="G113" s="17"/>
      <c r="H113" s="17"/>
      <c r="I113" s="17"/>
    </row>
    <row r="114" spans="1:9" s="14" customFormat="1" x14ac:dyDescent="0.2">
      <c r="A114" s="28">
        <v>0</v>
      </c>
      <c r="B114" s="12" t="s">
        <v>7</v>
      </c>
      <c r="C114" s="20">
        <v>12000</v>
      </c>
      <c r="D114" s="20"/>
      <c r="E114" s="20"/>
      <c r="F114" s="17"/>
      <c r="G114" s="17"/>
      <c r="H114" s="17"/>
      <c r="I114" s="21"/>
    </row>
    <row r="115" spans="1:9" s="14" customFormat="1" x14ac:dyDescent="0.2">
      <c r="A115" s="12" t="s">
        <v>2</v>
      </c>
      <c r="B115" s="22">
        <v>0</v>
      </c>
      <c r="C115" s="12" t="s">
        <v>5</v>
      </c>
      <c r="D115" s="17"/>
      <c r="E115" s="17"/>
      <c r="F115" s="17"/>
      <c r="G115" s="17"/>
      <c r="H115" s="17"/>
      <c r="I115" s="17"/>
    </row>
    <row r="116" spans="1:9" s="14" customFormat="1" x14ac:dyDescent="0.2">
      <c r="A116" s="12" t="s">
        <v>16</v>
      </c>
      <c r="B116" s="23">
        <v>7.0000000000000007E-2</v>
      </c>
      <c r="C116" s="12" t="s">
        <v>6</v>
      </c>
      <c r="D116" s="17"/>
      <c r="E116" s="17"/>
      <c r="F116" s="17"/>
      <c r="G116" s="17"/>
      <c r="H116" s="17"/>
      <c r="I116" s="17"/>
    </row>
    <row r="117" spans="1:9" s="14" customFormat="1" x14ac:dyDescent="0.2">
      <c r="A117" s="26"/>
      <c r="B117" s="27"/>
      <c r="C117" s="17"/>
      <c r="D117" s="17"/>
      <c r="E117" s="24"/>
      <c r="F117" s="24"/>
      <c r="G117" s="24"/>
      <c r="H117" s="17"/>
      <c r="I117" s="17"/>
    </row>
    <row r="118" spans="1:9" s="14" customFormat="1" x14ac:dyDescent="0.2">
      <c r="A118" s="26"/>
      <c r="B118" s="27"/>
      <c r="C118" s="17"/>
      <c r="D118" s="17"/>
      <c r="E118" s="17"/>
      <c r="F118" s="17"/>
      <c r="G118" s="17"/>
      <c r="H118" s="17"/>
      <c r="I118" s="17"/>
    </row>
    <row r="119" spans="1:9" s="14" customFormat="1" x14ac:dyDescent="0.2"/>
    <row r="120" spans="1:9" s="14" customFormat="1" x14ac:dyDescent="0.2"/>
    <row r="121" spans="1:9" s="14" customFormat="1" x14ac:dyDescent="0.2"/>
    <row r="122" spans="1:9" s="14" customFormat="1" x14ac:dyDescent="0.2"/>
    <row r="123" spans="1:9" s="14" customFormat="1" x14ac:dyDescent="0.2"/>
    <row r="124" spans="1:9" s="14" customFormat="1" x14ac:dyDescent="0.2"/>
    <row r="125" spans="1:9" s="14" customFormat="1" x14ac:dyDescent="0.2"/>
    <row r="126" spans="1:9" s="14" customFormat="1" x14ac:dyDescent="0.2"/>
    <row r="127" spans="1:9" s="14" customFormat="1" x14ac:dyDescent="0.2"/>
    <row r="128" spans="1:9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</sheetData>
  <mergeCells count="27">
    <mergeCell ref="A93:B93"/>
    <mergeCell ref="A101:C101"/>
    <mergeCell ref="A102:B102"/>
    <mergeCell ref="A110:C110"/>
    <mergeCell ref="A111:B111"/>
    <mergeCell ref="A74:C74"/>
    <mergeCell ref="A75:B75"/>
    <mergeCell ref="A83:C83"/>
    <mergeCell ref="A84:B84"/>
    <mergeCell ref="A92:C92"/>
    <mergeCell ref="A47:C47"/>
    <mergeCell ref="A1:C1"/>
    <mergeCell ref="A2:B2"/>
    <mergeCell ref="A9:C9"/>
    <mergeCell ref="A11:C11"/>
    <mergeCell ref="A12:B12"/>
    <mergeCell ref="A20:C20"/>
    <mergeCell ref="A21:B21"/>
    <mergeCell ref="A29:C29"/>
    <mergeCell ref="A30:B30"/>
    <mergeCell ref="A38:C38"/>
    <mergeCell ref="A39:B39"/>
    <mergeCell ref="A48:B48"/>
    <mergeCell ref="A56:C56"/>
    <mergeCell ref="A57:B57"/>
    <mergeCell ref="A65:C65"/>
    <mergeCell ref="A66:B66"/>
  </mergeCells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MRP (5)</vt:lpstr>
      <vt:lpstr>MRP</vt:lpstr>
      <vt:lpstr>MRP (2)</vt:lpstr>
      <vt:lpstr>MRP (3)</vt:lpstr>
      <vt:lpstr>MRP (4)</vt:lpstr>
      <vt:lpstr>MRP (6)</vt:lpstr>
    </vt:vector>
  </TitlesOfParts>
  <Company>UNIARA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EESC</cp:lastModifiedBy>
  <cp:lastPrinted>2000-12-28T23:27:09Z</cp:lastPrinted>
  <dcterms:created xsi:type="dcterms:W3CDTF">2000-12-20T08:53:20Z</dcterms:created>
  <dcterms:modified xsi:type="dcterms:W3CDTF">2020-03-04T12:29:16Z</dcterms:modified>
</cp:coreProperties>
</file>