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xr:revisionPtr revIDLastSave="0" documentId="8_{75A01AFC-3AB0-4AF4-B03D-08B3B9906FEA}" xr6:coauthVersionLast="45" xr6:coauthVersionMax="45" xr10:uidLastSave="{00000000-0000-0000-0000-000000000000}"/>
  <bookViews>
    <workbookView xWindow="-120" yWindow="-120" windowWidth="20730" windowHeight="11160" xr2:uid="{6949C60D-78FB-498C-8088-751D14830BD2}"/>
  </bookViews>
  <sheets>
    <sheet name="RESUMO NOTAS PARA MÉDIA" sheetId="5" r:id="rId1"/>
    <sheet name="6 de novembro" sheetId="1" r:id="rId2"/>
    <sheet name="13 de novembro" sheetId="2" r:id="rId3"/>
    <sheet name="21 de novembro" sheetId="3" r:id="rId4"/>
    <sheet name="27 de novembro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" l="1"/>
  <c r="I22" i="5"/>
  <c r="I28" i="5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O24" i="4" s="1"/>
  <c r="K25" i="4"/>
  <c r="K26" i="4"/>
  <c r="K27" i="4"/>
  <c r="K28" i="4"/>
  <c r="K29" i="4"/>
  <c r="K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5" i="4"/>
  <c r="O18" i="4"/>
  <c r="N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O10" i="4" l="1"/>
  <c r="O19" i="4"/>
  <c r="O20" i="4"/>
  <c r="O11" i="4"/>
  <c r="O28" i="4"/>
  <c r="O22" i="4"/>
  <c r="O27" i="4"/>
  <c r="O23" i="4"/>
  <c r="O12" i="4"/>
  <c r="O26" i="4"/>
  <c r="O15" i="4"/>
  <c r="O8" i="4"/>
  <c r="O16" i="4"/>
  <c r="O14" i="4"/>
  <c r="O7" i="4"/>
  <c r="O29" i="4"/>
  <c r="O25" i="4"/>
  <c r="O21" i="4"/>
  <c r="O17" i="4"/>
  <c r="O13" i="4"/>
  <c r="O9" i="4"/>
  <c r="O6" i="4"/>
  <c r="O5" i="4"/>
  <c r="G31" i="5"/>
  <c r="E31" i="5" l="1"/>
  <c r="J30" i="1"/>
  <c r="P3" i="2"/>
  <c r="O4" i="2" l="1"/>
  <c r="O5" i="2"/>
  <c r="O6" i="2"/>
  <c r="O7" i="2"/>
  <c r="O8" i="2"/>
  <c r="O9" i="2"/>
  <c r="O13" i="2"/>
  <c r="O15" i="2"/>
  <c r="O18" i="2"/>
  <c r="O20" i="2"/>
  <c r="O21" i="2"/>
  <c r="O22" i="2"/>
  <c r="O24" i="2"/>
  <c r="O25" i="2"/>
  <c r="O26" i="2"/>
  <c r="O27" i="2"/>
  <c r="O3" i="2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G7" i="5"/>
  <c r="G8" i="5"/>
  <c r="G9" i="5"/>
  <c r="G10" i="5"/>
  <c r="G12" i="5"/>
  <c r="G13" i="5"/>
  <c r="G14" i="5"/>
  <c r="G15" i="5"/>
  <c r="G16" i="5"/>
  <c r="G17" i="5"/>
  <c r="G18" i="5"/>
  <c r="G19" i="5"/>
  <c r="G20" i="5"/>
  <c r="G21" i="5"/>
  <c r="G23" i="5"/>
  <c r="G25" i="5"/>
  <c r="G26" i="5"/>
  <c r="G27" i="5"/>
  <c r="G29" i="5"/>
  <c r="G30" i="5"/>
  <c r="I29" i="3"/>
  <c r="I28" i="3"/>
  <c r="I27" i="3"/>
  <c r="G28" i="5" s="1"/>
  <c r="I26" i="3"/>
  <c r="I25" i="3"/>
  <c r="I24" i="3"/>
  <c r="I23" i="3"/>
  <c r="G24" i="5" s="1"/>
  <c r="I22" i="3"/>
  <c r="I21" i="3"/>
  <c r="G22" i="5" s="1"/>
  <c r="I20" i="3"/>
  <c r="I19" i="3"/>
  <c r="I18" i="3"/>
  <c r="I17" i="3"/>
  <c r="I16" i="3"/>
  <c r="I15" i="3"/>
  <c r="I14" i="3"/>
  <c r="I13" i="3"/>
  <c r="I12" i="3"/>
  <c r="I11" i="3"/>
  <c r="I10" i="3"/>
  <c r="G11" i="5" s="1"/>
  <c r="I9" i="3"/>
  <c r="I8" i="3"/>
  <c r="I7" i="3"/>
  <c r="I6" i="3"/>
  <c r="I5" i="3"/>
  <c r="G6" i="5" s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H31" i="5" l="1"/>
  <c r="P25" i="2"/>
  <c r="F28" i="5" s="1"/>
  <c r="P24" i="2"/>
  <c r="P26" i="2"/>
  <c r="F29" i="5" s="1"/>
  <c r="P22" i="2"/>
  <c r="F25" i="5" s="1"/>
  <c r="P21" i="2"/>
  <c r="F24" i="5" s="1"/>
  <c r="P20" i="2"/>
  <c r="F23" i="5" s="1"/>
  <c r="P18" i="2"/>
  <c r="F21" i="5" s="1"/>
  <c r="P17" i="2"/>
  <c r="F20" i="5" s="1"/>
  <c r="P16" i="2"/>
  <c r="F19" i="5" s="1"/>
  <c r="P14" i="2"/>
  <c r="F17" i="5" s="1"/>
  <c r="P13" i="2"/>
  <c r="F16" i="5" s="1"/>
  <c r="P12" i="2"/>
  <c r="F15" i="5" s="1"/>
  <c r="P10" i="2"/>
  <c r="F13" i="5" s="1"/>
  <c r="P9" i="2"/>
  <c r="F12" i="5" s="1"/>
  <c r="P8" i="2"/>
  <c r="F11" i="5" s="1"/>
  <c r="P6" i="2"/>
  <c r="F9" i="5" s="1"/>
  <c r="P5" i="2"/>
  <c r="F8" i="5" s="1"/>
  <c r="P4" i="2"/>
  <c r="F7" i="5" s="1"/>
  <c r="P23" i="2"/>
  <c r="F26" i="5" s="1"/>
  <c r="P19" i="2"/>
  <c r="F22" i="5" s="1"/>
  <c r="P27" i="2"/>
  <c r="F30" i="5" s="1"/>
  <c r="P15" i="2"/>
  <c r="F18" i="5" s="1"/>
  <c r="P11" i="2"/>
  <c r="F14" i="5" s="1"/>
  <c r="P7" i="2"/>
  <c r="F10" i="5" s="1"/>
  <c r="F6" i="5"/>
  <c r="BE56" i="1"/>
  <c r="Y46" i="1"/>
  <c r="X46" i="1"/>
  <c r="AI46" i="1"/>
  <c r="AI47" i="1"/>
  <c r="X47" i="1"/>
  <c r="Y47" i="1"/>
  <c r="AR62" i="1"/>
  <c r="AS62" i="1"/>
  <c r="F27" i="5" l="1"/>
  <c r="P28" i="2"/>
  <c r="F31" i="5" s="1"/>
  <c r="AL62" i="1"/>
  <c r="AM62" i="1"/>
  <c r="AN62" i="1"/>
  <c r="AO62" i="1"/>
  <c r="AP62" i="1"/>
  <c r="AQ62" i="1"/>
  <c r="AT62" i="1"/>
  <c r="AU62" i="1"/>
  <c r="AV62" i="1"/>
  <c r="AW62" i="1"/>
  <c r="AX62" i="1"/>
  <c r="AY62" i="1"/>
  <c r="BF56" i="1"/>
  <c r="BF50" i="1"/>
  <c r="BA47" i="1"/>
  <c r="Q62" i="1" l="1"/>
  <c r="R62" i="1"/>
  <c r="S62" i="1"/>
  <c r="T62" i="1"/>
  <c r="U62" i="1"/>
  <c r="V62" i="1"/>
  <c r="W62" i="1"/>
  <c r="Z62" i="1"/>
  <c r="AA62" i="1"/>
  <c r="AB62" i="1"/>
  <c r="AC62" i="1"/>
  <c r="AD62" i="1"/>
  <c r="AE62" i="1"/>
  <c r="AF62" i="1"/>
  <c r="AG62" i="1"/>
  <c r="AJ62" i="1"/>
  <c r="AK62" i="1"/>
  <c r="BC62" i="1"/>
  <c r="P62" i="1"/>
  <c r="X40" i="1"/>
  <c r="X43" i="1"/>
  <c r="X50" i="1"/>
  <c r="X54" i="1"/>
  <c r="X58" i="1"/>
  <c r="X38" i="1"/>
  <c r="Y38" i="1"/>
  <c r="BA38" i="1" s="1"/>
  <c r="X39" i="1"/>
  <c r="Y39" i="1"/>
  <c r="BA39" i="1" s="1"/>
  <c r="Y40" i="1"/>
  <c r="BA40" i="1" s="1"/>
  <c r="X41" i="1"/>
  <c r="Y41" i="1"/>
  <c r="BA41" i="1" s="1"/>
  <c r="X42" i="1"/>
  <c r="Y42" i="1"/>
  <c r="BA42" i="1" s="1"/>
  <c r="Y43" i="1"/>
  <c r="BA43" i="1" s="1"/>
  <c r="X44" i="1"/>
  <c r="Y44" i="1"/>
  <c r="BA44" i="1" s="1"/>
  <c r="X45" i="1"/>
  <c r="Y45" i="1"/>
  <c r="BA45" i="1" s="1"/>
  <c r="BA46" i="1"/>
  <c r="X48" i="1"/>
  <c r="Y48" i="1"/>
  <c r="BA48" i="1" s="1"/>
  <c r="X49" i="1"/>
  <c r="Y49" i="1"/>
  <c r="BA49" i="1" s="1"/>
  <c r="Y50" i="1"/>
  <c r="BA50" i="1" s="1"/>
  <c r="X51" i="1"/>
  <c r="Y51" i="1"/>
  <c r="BA51" i="1" s="1"/>
  <c r="X52" i="1"/>
  <c r="Y52" i="1"/>
  <c r="BA52" i="1" s="1"/>
  <c r="X53" i="1"/>
  <c r="Y53" i="1"/>
  <c r="BA53" i="1" s="1"/>
  <c r="Y54" i="1"/>
  <c r="BA54" i="1" s="1"/>
  <c r="X55" i="1"/>
  <c r="Y55" i="1"/>
  <c r="BA55" i="1" s="1"/>
  <c r="X56" i="1"/>
  <c r="Y56" i="1"/>
  <c r="BA56" i="1" s="1"/>
  <c r="X57" i="1"/>
  <c r="Y57" i="1"/>
  <c r="BA57" i="1" s="1"/>
  <c r="Y58" i="1"/>
  <c r="BA58" i="1" s="1"/>
  <c r="X59" i="1"/>
  <c r="Y59" i="1"/>
  <c r="BA59" i="1" s="1"/>
  <c r="X60" i="1"/>
  <c r="Y60" i="1"/>
  <c r="BA60" i="1" s="1"/>
  <c r="X61" i="1"/>
  <c r="Y61" i="1"/>
  <c r="BA61" i="1" s="1"/>
  <c r="Y37" i="1"/>
  <c r="BA37" i="1" s="1"/>
  <c r="X37" i="1"/>
  <c r="AH38" i="1"/>
  <c r="AI38" i="1"/>
  <c r="AI39" i="1"/>
  <c r="AI40" i="1"/>
  <c r="AI41" i="1"/>
  <c r="AI42" i="1"/>
  <c r="AH43" i="1"/>
  <c r="AI43" i="1"/>
  <c r="AI44" i="1"/>
  <c r="AI45" i="1"/>
  <c r="AI48" i="1"/>
  <c r="AI49" i="1"/>
  <c r="AI50" i="1"/>
  <c r="AI51" i="1"/>
  <c r="AI52" i="1"/>
  <c r="AI53" i="1"/>
  <c r="AI54" i="1"/>
  <c r="AH55" i="1"/>
  <c r="AI55" i="1"/>
  <c r="AI56" i="1"/>
  <c r="AI57" i="1"/>
  <c r="AI58" i="1"/>
  <c r="AI59" i="1"/>
  <c r="AI60" i="1"/>
  <c r="AH61" i="1"/>
  <c r="AI61" i="1"/>
  <c r="AI37" i="1"/>
  <c r="AH37" i="1"/>
  <c r="AZ38" i="1"/>
  <c r="BB38" i="1" s="1"/>
  <c r="AZ39" i="1"/>
  <c r="AZ40" i="1"/>
  <c r="AZ41" i="1"/>
  <c r="AZ42" i="1"/>
  <c r="AZ43" i="1"/>
  <c r="AZ44" i="1"/>
  <c r="AZ45" i="1"/>
  <c r="AZ46" i="1"/>
  <c r="AZ47" i="1"/>
  <c r="BB47" i="1" s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37" i="1"/>
  <c r="BB37" i="1" l="1"/>
  <c r="BB57" i="1"/>
  <c r="BB49" i="1"/>
  <c r="BB48" i="1"/>
  <c r="BB41" i="1"/>
  <c r="BB55" i="1"/>
  <c r="BB59" i="1"/>
  <c r="BB44" i="1"/>
  <c r="BB58" i="1"/>
  <c r="BB50" i="1"/>
  <c r="BB43" i="1"/>
  <c r="BB39" i="1"/>
  <c r="BB56" i="1"/>
  <c r="BB52" i="1"/>
  <c r="BB53" i="1"/>
  <c r="BB46" i="1"/>
  <c r="BB45" i="1"/>
  <c r="BB61" i="1"/>
  <c r="BB60" i="1"/>
  <c r="BB54" i="1"/>
  <c r="BB40" i="1"/>
  <c r="BA62" i="1"/>
  <c r="BB42" i="1"/>
  <c r="AI62" i="1"/>
  <c r="AH62" i="1"/>
  <c r="Y62" i="1"/>
  <c r="BB51" i="1"/>
  <c r="AZ62" i="1"/>
  <c r="X62" i="1"/>
  <c r="E12" i="5"/>
  <c r="I12" i="5" s="1"/>
  <c r="J12" i="5" s="1"/>
  <c r="J6" i="1"/>
  <c r="E7" i="5" s="1"/>
  <c r="I7" i="5" s="1"/>
  <c r="J7" i="5" s="1"/>
  <c r="J7" i="1"/>
  <c r="E8" i="5" s="1"/>
  <c r="I8" i="5" s="1"/>
  <c r="J8" i="5" s="1"/>
  <c r="J8" i="1"/>
  <c r="E9" i="5" s="1"/>
  <c r="I9" i="5" s="1"/>
  <c r="J9" i="5" s="1"/>
  <c r="J9" i="1"/>
  <c r="E10" i="5" s="1"/>
  <c r="I10" i="5" s="1"/>
  <c r="J10" i="5" s="1"/>
  <c r="J10" i="1"/>
  <c r="E11" i="5" s="1"/>
  <c r="J11" i="5" s="1"/>
  <c r="J11" i="1"/>
  <c r="J12" i="1"/>
  <c r="E13" i="5" s="1"/>
  <c r="I13" i="5" s="1"/>
  <c r="J13" i="5" s="1"/>
  <c r="J13" i="1"/>
  <c r="E14" i="5" s="1"/>
  <c r="I14" i="5" s="1"/>
  <c r="J14" i="5" s="1"/>
  <c r="J14" i="1"/>
  <c r="E15" i="5" s="1"/>
  <c r="I15" i="5" s="1"/>
  <c r="J15" i="5" s="1"/>
  <c r="J15" i="1"/>
  <c r="E16" i="5" s="1"/>
  <c r="I16" i="5" s="1"/>
  <c r="J16" i="5" s="1"/>
  <c r="J16" i="1"/>
  <c r="E17" i="5" s="1"/>
  <c r="I17" i="5" s="1"/>
  <c r="J17" i="5" s="1"/>
  <c r="J17" i="1"/>
  <c r="E18" i="5" s="1"/>
  <c r="I18" i="5" s="1"/>
  <c r="J18" i="5" s="1"/>
  <c r="J18" i="1"/>
  <c r="E19" i="5" s="1"/>
  <c r="I19" i="5" s="1"/>
  <c r="J19" i="5" s="1"/>
  <c r="J19" i="1"/>
  <c r="E20" i="5" s="1"/>
  <c r="I20" i="5" s="1"/>
  <c r="J20" i="5" s="1"/>
  <c r="J20" i="1"/>
  <c r="E21" i="5" s="1"/>
  <c r="I21" i="5" s="1"/>
  <c r="J21" i="5" s="1"/>
  <c r="J21" i="1"/>
  <c r="E22" i="5" s="1"/>
  <c r="J22" i="5" s="1"/>
  <c r="J22" i="1"/>
  <c r="E23" i="5" s="1"/>
  <c r="I23" i="5" s="1"/>
  <c r="J23" i="5" s="1"/>
  <c r="J23" i="1"/>
  <c r="E24" i="5" s="1"/>
  <c r="I24" i="5" s="1"/>
  <c r="J24" i="5" s="1"/>
  <c r="J24" i="1"/>
  <c r="E25" i="5" s="1"/>
  <c r="I25" i="5" s="1"/>
  <c r="J25" i="5" s="1"/>
  <c r="J25" i="1"/>
  <c r="E26" i="5" s="1"/>
  <c r="I26" i="5" s="1"/>
  <c r="J26" i="5" s="1"/>
  <c r="J26" i="1"/>
  <c r="E27" i="5" s="1"/>
  <c r="I27" i="5" s="1"/>
  <c r="J27" i="5" s="1"/>
  <c r="J27" i="1"/>
  <c r="E28" i="5" s="1"/>
  <c r="J28" i="1"/>
  <c r="E29" i="5" s="1"/>
  <c r="I29" i="5" s="1"/>
  <c r="J29" i="5" s="1"/>
  <c r="J29" i="1"/>
  <c r="E30" i="5" s="1"/>
  <c r="I30" i="5" s="1"/>
  <c r="J30" i="5" s="1"/>
  <c r="J5" i="1"/>
  <c r="E6" i="5" s="1"/>
  <c r="I6" i="5" s="1"/>
  <c r="J6" i="5" s="1"/>
  <c r="J31" i="5" l="1"/>
  <c r="BB62" i="1"/>
</calcChain>
</file>

<file path=xl/sharedStrings.xml><?xml version="1.0" encoding="utf-8"?>
<sst xmlns="http://schemas.openxmlformats.org/spreadsheetml/2006/main" count="423" uniqueCount="127">
  <si>
    <t>Total</t>
  </si>
  <si>
    <t>Elementos avaliados</t>
  </si>
  <si>
    <t>Ana Karoline de Oliveira Costa</t>
  </si>
  <si>
    <t>Arthur Seckler Neto</t>
  </si>
  <si>
    <t>Camila Perin Malaghini</t>
  </si>
  <si>
    <t>nome</t>
  </si>
  <si>
    <t>número USP</t>
  </si>
  <si>
    <t>Clelia Regina de Carvalho Camargo</t>
  </si>
  <si>
    <t>Edgar Florido Silva</t>
  </si>
  <si>
    <t>Eduardo Rocha Vaz Monteiro</t>
  </si>
  <si>
    <t>Ewerton Talpo</t>
  </si>
  <si>
    <t>Gabrielle de Souza Siqueira</t>
  </si>
  <si>
    <t>Gledson Zifssak</t>
  </si>
  <si>
    <t>Gustavo HenriqueLleão de Mello</t>
  </si>
  <si>
    <t>Gustavo Scuracchio Rossi</t>
  </si>
  <si>
    <t>Hamde Rodrigues El Hage</t>
  </si>
  <si>
    <t>Karen Hitomi Morimitsu</t>
  </si>
  <si>
    <t>Levi Silva Castro</t>
  </si>
  <si>
    <t>Lucas Alves de Souza</t>
  </si>
  <si>
    <t>Lucas Augusto dos Santos Camargo</t>
  </si>
  <si>
    <t>Luciana Battelli de Mello Fornazeiro</t>
  </si>
  <si>
    <t>Manoel Alexandre Santos Alves</t>
  </si>
  <si>
    <t>Mário Santos do Nacimento</t>
  </si>
  <si>
    <t>Olivia Miranda Marsiglia</t>
  </si>
  <si>
    <t>Rafael Cabral Alves de Rezende</t>
  </si>
  <si>
    <t>Rhuan Michael dos Santos</t>
  </si>
  <si>
    <t>Ruy Scanho Marques de Queiroz</t>
  </si>
  <si>
    <t>Tiago Monteiro da Silva</t>
  </si>
  <si>
    <t>Viviane do Prado</t>
  </si>
  <si>
    <t>esquema e associação de ideias (1 ponto)</t>
  </si>
  <si>
    <t>indicação de tópico frasal nos parágrafos (1 ponto)</t>
  </si>
  <si>
    <t>estrutura dos parágrafos            (3 pontos)</t>
  </si>
  <si>
    <t>mecanismos de coesão        (3 pontos)</t>
  </si>
  <si>
    <t>norma culta      (2 pontos)</t>
  </si>
  <si>
    <t>6 de novembro</t>
  </si>
  <si>
    <t>13 de novembro</t>
  </si>
  <si>
    <t>27 de novembro</t>
  </si>
  <si>
    <t>AVALIAÇÕES</t>
  </si>
  <si>
    <t>Estrutura dos parágrafos</t>
  </si>
  <si>
    <t>1º</t>
  </si>
  <si>
    <t>2º</t>
  </si>
  <si>
    <t>3º</t>
  </si>
  <si>
    <t>4º</t>
  </si>
  <si>
    <t>períodos</t>
  </si>
  <si>
    <t>orações</t>
  </si>
  <si>
    <t>tipos</t>
  </si>
  <si>
    <t>quantidade</t>
  </si>
  <si>
    <t>TOTAL</t>
  </si>
  <si>
    <t>Mecanismos de coesão</t>
  </si>
  <si>
    <t>Uso da norma culta</t>
  </si>
  <si>
    <t>Uso da vírgula</t>
  </si>
  <si>
    <t>paralelismo gramatical</t>
  </si>
  <si>
    <t>concordância verbal</t>
  </si>
  <si>
    <t>concordância nominal</t>
  </si>
  <si>
    <t>total erros</t>
  </si>
  <si>
    <t>Nota final</t>
  </si>
  <si>
    <t>ortografia</t>
  </si>
  <si>
    <t>número de orações</t>
  </si>
  <si>
    <t>índice de erros por orações</t>
  </si>
  <si>
    <t>email</t>
  </si>
  <si>
    <t>gabriellesiqueira@usp.br</t>
  </si>
  <si>
    <t>acentuação gráfica</t>
  </si>
  <si>
    <t>mesmo</t>
  </si>
  <si>
    <t>repetição de vocábulo</t>
  </si>
  <si>
    <t>escolha vocabular</t>
  </si>
  <si>
    <t>lucas.also@usp.br</t>
  </si>
  <si>
    <t>aspas</t>
  </si>
  <si>
    <t>colocação pronominal</t>
  </si>
  <si>
    <t>edmon70@usp.br</t>
  </si>
  <si>
    <t>crase</t>
  </si>
  <si>
    <t>este ou esse</t>
  </si>
  <si>
    <t>clelia.camargo@usp.br</t>
  </si>
  <si>
    <t>manoelalexandre@usp.br</t>
  </si>
  <si>
    <t>letra maiúscula</t>
  </si>
  <si>
    <t>arthur.neto@usp.br</t>
  </si>
  <si>
    <t>tiago.monteiro.silva@usp.br</t>
  </si>
  <si>
    <t>dois pontos</t>
  </si>
  <si>
    <t>vivianep88@usp.br</t>
  </si>
  <si>
    <t>gledson.zifssak@usp.br</t>
  </si>
  <si>
    <t>hamde.hage@usp.br</t>
  </si>
  <si>
    <t>tipos diferentes</t>
  </si>
  <si>
    <t>gustavo.scuracchio.rossi@usp.br</t>
  </si>
  <si>
    <t>lucbattelli@usp.br</t>
  </si>
  <si>
    <t>mario.nascimento@usp.br</t>
  </si>
  <si>
    <t>santos.lasc@usp.br</t>
  </si>
  <si>
    <t>ruyscanho@usp.br</t>
  </si>
  <si>
    <t>camila.malaghini@usp.br</t>
  </si>
  <si>
    <t>levicastro@usp.br</t>
  </si>
  <si>
    <t>rafael.cabral.rezende@usp.br</t>
  </si>
  <si>
    <t>karenmorimitsu@usp.br</t>
  </si>
  <si>
    <t>rhuaan@usp.br</t>
  </si>
  <si>
    <t>gustavo.henriquemello@yahoo.com.br</t>
  </si>
  <si>
    <t>edgar.florido.silva@usp.br</t>
  </si>
  <si>
    <t>ausente</t>
  </si>
  <si>
    <t>hífen</t>
  </si>
  <si>
    <t>Gustavo Henrique Leão de Mello</t>
  </si>
  <si>
    <t>oliviamarsiglia@usp.br</t>
  </si>
  <si>
    <t>Revisão textual (7,5 pontos)</t>
  </si>
  <si>
    <t>identificação dos mecanismos de coesão textual (0,7)</t>
  </si>
  <si>
    <t>Procedimento de construção textual (1,8)</t>
  </si>
  <si>
    <t>ordem correta (0,8)</t>
  </si>
  <si>
    <t>5 conectivos        (0,5 ponto)</t>
  </si>
  <si>
    <t>identificação da noção semântica + 2 sinônimos de cada conectivo                 (0,2 ponto)</t>
  </si>
  <si>
    <t>Nota da Avaliação de 13 de novembro</t>
  </si>
  <si>
    <t>total da nota da questão3</t>
  </si>
  <si>
    <t>total da nota da  questão 2</t>
  </si>
  <si>
    <t>Total da nota da  questão 1</t>
  </si>
  <si>
    <t>karol_koc@hotmail.com</t>
  </si>
  <si>
    <t>Total das 3 melhores notas)</t>
  </si>
  <si>
    <t>média das 3 melhores notas</t>
  </si>
  <si>
    <t>21 de novembro</t>
  </si>
  <si>
    <t>mecanismos de coesão                 (4,5 pontos)</t>
  </si>
  <si>
    <t>Total da nota da avaliação de 27 de novembro</t>
  </si>
  <si>
    <t>Nota da avaliação de 21 de novembro</t>
  </si>
  <si>
    <t>escrita do parágrafo com tópico frasal e mais 3 períodos (1 ponto)</t>
  </si>
  <si>
    <t>número de erros encontrados (cada + 0,6)</t>
  </si>
  <si>
    <t>número de erros cometidos (cada -0,6)</t>
  </si>
  <si>
    <t>MÉDIA</t>
  </si>
  <si>
    <t>estrutura dos parágrafos            (3,5 pontos)</t>
  </si>
  <si>
    <t>norma culta      (1,0 ponto)</t>
  </si>
  <si>
    <t>acerto</t>
  </si>
  <si>
    <t>pontos</t>
  </si>
  <si>
    <t>correção errada</t>
  </si>
  <si>
    <t>Questão 1 (cada um dos 10 acertos vale 0,4 ponto)</t>
  </si>
  <si>
    <t>Questão 2 (BONUS) (cada acerto vale 0,2 ponto)</t>
  </si>
  <si>
    <t>Questão 4 (cada um dos 16 acertos vale 0,2; cada correção errada vale -0,2 ponto)</t>
  </si>
  <si>
    <t>Questão 3 (cada acerto vale 0,3 ponto, enquanto cada erro desconta 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</si>
</sst>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FEFA-A822-466B-A8E7-22F4DF3B5376}">
  <dimension ref="A3:K32"/>
  <sheetViews>
    <sheetView tabSelected="1" topLeftCell="A2" workbookViewId="0">
      <selection activeCell="M11" sqref="M11"/>
    </sheetView>
  </sheetViews>
  <sheetFormatPr defaultRowHeight="15" x14ac:dyDescent="0.25"/>
  <cols>
    <col min="2" max="2" width="35.42578125" customWidth="1"/>
    <col min="3" max="3" width="37.85546875" customWidth="1"/>
    <col min="4" max="4" width="18.140625" customWidth="1"/>
    <col min="5" max="5" width="15.5703125" customWidth="1"/>
    <col min="6" max="7" width="16.28515625" customWidth="1"/>
    <col min="8" max="8" width="16.7109375" customWidth="1"/>
    <col min="9" max="9" width="12.85546875" customWidth="1"/>
    <col min="10" max="10" width="12.140625" customWidth="1"/>
    <col min="11" max="11" width="14" style="1" customWidth="1"/>
    <col min="14" max="14" width="39" customWidth="1"/>
    <col min="15" max="15" width="16.7109375" customWidth="1"/>
  </cols>
  <sheetData>
    <row r="3" spans="1:10" ht="15.75" thickBot="1" x14ac:dyDescent="0.3"/>
    <row r="4" spans="1:10" ht="16.5" thickTop="1" thickBot="1" x14ac:dyDescent="0.3">
      <c r="A4" s="84"/>
      <c r="B4" s="85" t="s">
        <v>5</v>
      </c>
      <c r="C4" s="89" t="s">
        <v>59</v>
      </c>
      <c r="D4" s="85" t="s">
        <v>6</v>
      </c>
      <c r="E4" s="86" t="s">
        <v>37</v>
      </c>
      <c r="F4" s="87"/>
      <c r="G4" s="87"/>
      <c r="H4" s="87"/>
      <c r="I4" s="87"/>
      <c r="J4" s="88"/>
    </row>
    <row r="5" spans="1:10" ht="46.5" thickTop="1" thickBot="1" x14ac:dyDescent="0.3">
      <c r="A5" s="84"/>
      <c r="B5" s="85"/>
      <c r="C5" s="90"/>
      <c r="D5" s="85"/>
      <c r="E5" s="64" t="s">
        <v>34</v>
      </c>
      <c r="F5" s="68" t="s">
        <v>35</v>
      </c>
      <c r="G5" s="59" t="s">
        <v>110</v>
      </c>
      <c r="H5" s="68" t="s">
        <v>36</v>
      </c>
      <c r="I5" s="69" t="s">
        <v>108</v>
      </c>
      <c r="J5" s="58" t="s">
        <v>109</v>
      </c>
    </row>
    <row r="6" spans="1:10" ht="16.5" thickTop="1" thickBot="1" x14ac:dyDescent="0.3">
      <c r="A6" s="3">
        <v>1</v>
      </c>
      <c r="B6" s="2" t="s">
        <v>2</v>
      </c>
      <c r="C6" s="37" t="s">
        <v>107</v>
      </c>
      <c r="D6" s="3">
        <v>10830360</v>
      </c>
      <c r="E6" s="39">
        <f>'6 de novembro'!J5</f>
        <v>0</v>
      </c>
      <c r="F6" s="49">
        <f>'13 de novembro'!P3</f>
        <v>5</v>
      </c>
      <c r="G6" s="60">
        <f>'21 de novembro'!I5</f>
        <v>7.2</v>
      </c>
      <c r="H6" s="49">
        <f>'27 de novembro'!O5</f>
        <v>3.7</v>
      </c>
      <c r="I6" s="34">
        <f t="shared" ref="I6:I30" si="0">SUM(E6:H6)</f>
        <v>15.899999999999999</v>
      </c>
      <c r="J6" s="78">
        <f t="shared" ref="J6:J27" si="1">I6/3</f>
        <v>5.3</v>
      </c>
    </row>
    <row r="7" spans="1:10" ht="16.5" thickTop="1" thickBot="1" x14ac:dyDescent="0.3">
      <c r="A7" s="3">
        <v>2</v>
      </c>
      <c r="B7" s="2" t="s">
        <v>3</v>
      </c>
      <c r="C7" s="37" t="s">
        <v>74</v>
      </c>
      <c r="D7" s="3">
        <v>414822</v>
      </c>
      <c r="E7" s="39">
        <f>'6 de novembro'!J6</f>
        <v>5.8</v>
      </c>
      <c r="F7" s="49">
        <f>'13 de novembro'!P4</f>
        <v>4.2</v>
      </c>
      <c r="G7" s="60">
        <f>'21 de novembro'!I6</f>
        <v>0</v>
      </c>
      <c r="H7" s="49">
        <f>'27 de novembro'!O6</f>
        <v>5</v>
      </c>
      <c r="I7" s="34">
        <f t="shared" si="0"/>
        <v>15</v>
      </c>
      <c r="J7" s="78">
        <f t="shared" si="1"/>
        <v>5</v>
      </c>
    </row>
    <row r="8" spans="1:10" ht="16.5" thickTop="1" thickBot="1" x14ac:dyDescent="0.3">
      <c r="A8" s="3">
        <v>3</v>
      </c>
      <c r="B8" s="2" t="s">
        <v>4</v>
      </c>
      <c r="C8" s="37" t="s">
        <v>86</v>
      </c>
      <c r="D8" s="3">
        <v>9365928</v>
      </c>
      <c r="E8" s="39">
        <f>'6 de novembro'!J7</f>
        <v>8.8000000000000007</v>
      </c>
      <c r="F8" s="49">
        <f>'13 de novembro'!P5</f>
        <v>6.7</v>
      </c>
      <c r="G8" s="60">
        <f>'21 de novembro'!I7</f>
        <v>0</v>
      </c>
      <c r="H8" s="49">
        <f>'27 de novembro'!O7</f>
        <v>7.5</v>
      </c>
      <c r="I8" s="34">
        <f t="shared" si="0"/>
        <v>23</v>
      </c>
      <c r="J8" s="78">
        <f t="shared" si="1"/>
        <v>7.666666666666667</v>
      </c>
    </row>
    <row r="9" spans="1:10" ht="16.5" thickTop="1" thickBot="1" x14ac:dyDescent="0.3">
      <c r="A9" s="3">
        <v>4</v>
      </c>
      <c r="B9" s="2" t="s">
        <v>7</v>
      </c>
      <c r="C9" s="37" t="s">
        <v>71</v>
      </c>
      <c r="D9" s="3">
        <v>8922604</v>
      </c>
      <c r="E9" s="39">
        <f>'6 de novembro'!J8</f>
        <v>8.5</v>
      </c>
      <c r="F9" s="49">
        <f>'13 de novembro'!P6</f>
        <v>8.8999999999999986</v>
      </c>
      <c r="G9" s="60">
        <f>'21 de novembro'!I8</f>
        <v>0</v>
      </c>
      <c r="H9" s="49">
        <f>'27 de novembro'!O8</f>
        <v>3.3000000000000003</v>
      </c>
      <c r="I9" s="34">
        <f t="shared" si="0"/>
        <v>20.7</v>
      </c>
      <c r="J9" s="78">
        <f t="shared" si="1"/>
        <v>6.8999999999999995</v>
      </c>
    </row>
    <row r="10" spans="1:10" ht="16.5" thickTop="1" thickBot="1" x14ac:dyDescent="0.3">
      <c r="A10" s="3">
        <v>5</v>
      </c>
      <c r="B10" s="2" t="s">
        <v>8</v>
      </c>
      <c r="C10" s="37" t="s">
        <v>92</v>
      </c>
      <c r="D10" s="3">
        <v>9922738</v>
      </c>
      <c r="E10" s="39">
        <f>'6 de novembro'!J9</f>
        <v>8.4</v>
      </c>
      <c r="F10" s="49">
        <f>'13 de novembro'!P7</f>
        <v>1.2000000000000002</v>
      </c>
      <c r="G10" s="60">
        <f>'21 de novembro'!I9</f>
        <v>0</v>
      </c>
      <c r="H10" s="49">
        <f>'27 de novembro'!O9</f>
        <v>6.4</v>
      </c>
      <c r="I10" s="34">
        <f t="shared" si="0"/>
        <v>16</v>
      </c>
      <c r="J10" s="78">
        <f t="shared" si="1"/>
        <v>5.333333333333333</v>
      </c>
    </row>
    <row r="11" spans="1:10" ht="16.5" thickTop="1" thickBot="1" x14ac:dyDescent="0.3">
      <c r="A11" s="3">
        <v>6</v>
      </c>
      <c r="B11" s="2" t="s">
        <v>9</v>
      </c>
      <c r="C11" s="37" t="s">
        <v>68</v>
      </c>
      <c r="D11" s="3">
        <v>10819523</v>
      </c>
      <c r="E11" s="39">
        <f>'6 de novembro'!J10</f>
        <v>2.8</v>
      </c>
      <c r="F11" s="49">
        <f>'13 de novembro'!P8</f>
        <v>2.4000000000000004</v>
      </c>
      <c r="G11" s="60">
        <f>'21 de novembro'!I10</f>
        <v>5.2</v>
      </c>
      <c r="H11" s="49">
        <f>'27 de novembro'!O10</f>
        <v>5.6000000000000005</v>
      </c>
      <c r="I11" s="34">
        <f>E11+G11+H11</f>
        <v>13.600000000000001</v>
      </c>
      <c r="J11" s="79">
        <f t="shared" si="1"/>
        <v>4.5333333333333341</v>
      </c>
    </row>
    <row r="12" spans="1:10" ht="16.5" thickTop="1" thickBot="1" x14ac:dyDescent="0.3">
      <c r="A12" s="3">
        <v>8</v>
      </c>
      <c r="B12" s="2" t="s">
        <v>10</v>
      </c>
      <c r="C12" s="50" t="s">
        <v>93</v>
      </c>
      <c r="D12" s="3">
        <v>4933832</v>
      </c>
      <c r="E12" s="39">
        <f>'6 de novembro'!J11</f>
        <v>0</v>
      </c>
      <c r="F12" s="49">
        <f>'13 de novembro'!P9</f>
        <v>0</v>
      </c>
      <c r="G12" s="60">
        <f>'21 de novembro'!I11</f>
        <v>0</v>
      </c>
      <c r="H12" s="49">
        <f>'27 de novembro'!O11</f>
        <v>3</v>
      </c>
      <c r="I12" s="34">
        <f t="shared" si="0"/>
        <v>3</v>
      </c>
      <c r="J12" s="79">
        <f t="shared" si="1"/>
        <v>1</v>
      </c>
    </row>
    <row r="13" spans="1:10" ht="16.5" thickTop="1" thickBot="1" x14ac:dyDescent="0.3">
      <c r="A13" s="3">
        <v>9</v>
      </c>
      <c r="B13" s="2" t="s">
        <v>11</v>
      </c>
      <c r="C13" s="37" t="s">
        <v>60</v>
      </c>
      <c r="D13" s="3">
        <v>10883662</v>
      </c>
      <c r="E13" s="39">
        <f>'6 de novembro'!J12</f>
        <v>7.9</v>
      </c>
      <c r="F13" s="49">
        <f>'13 de novembro'!P10</f>
        <v>9</v>
      </c>
      <c r="G13" s="60">
        <f>'21 de novembro'!I12</f>
        <v>0</v>
      </c>
      <c r="H13" s="49">
        <f>'27 de novembro'!O12</f>
        <v>3.3999999999999995</v>
      </c>
      <c r="I13" s="34">
        <f t="shared" si="0"/>
        <v>20.299999999999997</v>
      </c>
      <c r="J13" s="78">
        <f t="shared" si="1"/>
        <v>6.7666666666666657</v>
      </c>
    </row>
    <row r="14" spans="1:10" ht="16.5" thickTop="1" thickBot="1" x14ac:dyDescent="0.3">
      <c r="A14" s="3">
        <v>10</v>
      </c>
      <c r="B14" s="2" t="s">
        <v>12</v>
      </c>
      <c r="C14" s="37" t="s">
        <v>78</v>
      </c>
      <c r="D14" s="3">
        <v>10880791</v>
      </c>
      <c r="E14" s="39">
        <f>'6 de novembro'!J13</f>
        <v>8.3000000000000007</v>
      </c>
      <c r="F14" s="49">
        <f>'13 de novembro'!P11</f>
        <v>8.8000000000000007</v>
      </c>
      <c r="G14" s="60">
        <f>'21 de novembro'!I13</f>
        <v>0</v>
      </c>
      <c r="H14" s="49">
        <f>'27 de novembro'!O13</f>
        <v>4.5</v>
      </c>
      <c r="I14" s="34">
        <f t="shared" si="0"/>
        <v>21.6</v>
      </c>
      <c r="J14" s="78">
        <f t="shared" si="1"/>
        <v>7.2</v>
      </c>
    </row>
    <row r="15" spans="1:10" ht="16.5" thickTop="1" thickBot="1" x14ac:dyDescent="0.3">
      <c r="A15" s="3">
        <v>11</v>
      </c>
      <c r="B15" s="2" t="s">
        <v>13</v>
      </c>
      <c r="C15" s="37" t="s">
        <v>91</v>
      </c>
      <c r="D15" s="3">
        <v>6798912</v>
      </c>
      <c r="E15" s="39">
        <f>'6 de novembro'!J14</f>
        <v>6.3</v>
      </c>
      <c r="F15" s="49">
        <f>'13 de novembro'!P12</f>
        <v>8.9</v>
      </c>
      <c r="G15" s="60">
        <f>'21 de novembro'!I14</f>
        <v>0</v>
      </c>
      <c r="H15" s="49">
        <f>'27 de novembro'!O14</f>
        <v>9.1000000000000014</v>
      </c>
      <c r="I15" s="34">
        <f t="shared" si="0"/>
        <v>24.3</v>
      </c>
      <c r="J15" s="78">
        <f t="shared" si="1"/>
        <v>8.1</v>
      </c>
    </row>
    <row r="16" spans="1:10" ht="16.5" thickTop="1" thickBot="1" x14ac:dyDescent="0.3">
      <c r="A16" s="3">
        <v>12</v>
      </c>
      <c r="B16" s="2" t="s">
        <v>14</v>
      </c>
      <c r="C16" s="37" t="s">
        <v>81</v>
      </c>
      <c r="D16" s="3">
        <v>9299998</v>
      </c>
      <c r="E16" s="39">
        <f>'6 de novembro'!J15</f>
        <v>7.1999999999999993</v>
      </c>
      <c r="F16" s="49">
        <f>'13 de novembro'!P13</f>
        <v>5.0999999999999996</v>
      </c>
      <c r="G16" s="60">
        <f>'21 de novembro'!I15</f>
        <v>0</v>
      </c>
      <c r="H16" s="49">
        <f>'27 de novembro'!O15</f>
        <v>5.7</v>
      </c>
      <c r="I16" s="34">
        <f t="shared" si="0"/>
        <v>18</v>
      </c>
      <c r="J16" s="78">
        <f t="shared" si="1"/>
        <v>6</v>
      </c>
    </row>
    <row r="17" spans="1:10" ht="16.5" thickTop="1" thickBot="1" x14ac:dyDescent="0.3">
      <c r="A17" s="3">
        <v>13</v>
      </c>
      <c r="B17" s="2" t="s">
        <v>15</v>
      </c>
      <c r="C17" s="37" t="s">
        <v>79</v>
      </c>
      <c r="D17" s="3">
        <v>9075247</v>
      </c>
      <c r="E17" s="39">
        <f>'6 de novembro'!J16</f>
        <v>8.1999999999999993</v>
      </c>
      <c r="F17" s="49">
        <f>'13 de novembro'!P14</f>
        <v>8.6</v>
      </c>
      <c r="G17" s="60">
        <f>'21 de novembro'!I16</f>
        <v>0</v>
      </c>
      <c r="H17" s="49">
        <f>'27 de novembro'!O16</f>
        <v>8.8000000000000007</v>
      </c>
      <c r="I17" s="34">
        <f t="shared" si="0"/>
        <v>25.599999999999998</v>
      </c>
      <c r="J17" s="78">
        <f t="shared" si="1"/>
        <v>8.5333333333333332</v>
      </c>
    </row>
    <row r="18" spans="1:10" ht="16.5" thickTop="1" thickBot="1" x14ac:dyDescent="0.3">
      <c r="A18" s="3">
        <v>14</v>
      </c>
      <c r="B18" s="2" t="s">
        <v>16</v>
      </c>
      <c r="C18" s="37" t="s">
        <v>89</v>
      </c>
      <c r="D18" s="3">
        <v>10883641</v>
      </c>
      <c r="E18" s="39">
        <f>'6 de novembro'!J17</f>
        <v>6.9</v>
      </c>
      <c r="F18" s="49">
        <f>'13 de novembro'!P15</f>
        <v>0</v>
      </c>
      <c r="G18" s="60">
        <f>'21 de novembro'!I17</f>
        <v>0</v>
      </c>
      <c r="H18" s="49">
        <f>'27 de novembro'!O17</f>
        <v>2.6</v>
      </c>
      <c r="I18" s="34">
        <f t="shared" si="0"/>
        <v>9.5</v>
      </c>
      <c r="J18" s="79">
        <f t="shared" si="1"/>
        <v>3.1666666666666665</v>
      </c>
    </row>
    <row r="19" spans="1:10" ht="16.5" thickTop="1" thickBot="1" x14ac:dyDescent="0.3">
      <c r="A19" s="3">
        <v>16</v>
      </c>
      <c r="B19" s="2" t="s">
        <v>17</v>
      </c>
      <c r="C19" s="37" t="s">
        <v>87</v>
      </c>
      <c r="D19" s="3">
        <v>10819499</v>
      </c>
      <c r="E19" s="39">
        <f>'6 de novembro'!J18</f>
        <v>3.5</v>
      </c>
      <c r="F19" s="49">
        <f>'13 de novembro'!P16</f>
        <v>1.2</v>
      </c>
      <c r="G19" s="60">
        <f>'21 de novembro'!I18</f>
        <v>0</v>
      </c>
      <c r="H19" s="49">
        <f>'27 de novembro'!O18</f>
        <v>0</v>
      </c>
      <c r="I19" s="34">
        <f t="shared" si="0"/>
        <v>4.7</v>
      </c>
      <c r="J19" s="79">
        <f t="shared" si="1"/>
        <v>1.5666666666666667</v>
      </c>
    </row>
    <row r="20" spans="1:10" ht="16.5" thickTop="1" thickBot="1" x14ac:dyDescent="0.3">
      <c r="A20" s="3">
        <v>17</v>
      </c>
      <c r="B20" s="2" t="s">
        <v>18</v>
      </c>
      <c r="C20" s="37" t="s">
        <v>65</v>
      </c>
      <c r="D20" s="3">
        <v>107886823</v>
      </c>
      <c r="E20" s="39">
        <f>'6 de novembro'!J19</f>
        <v>7.5</v>
      </c>
      <c r="F20" s="49">
        <f>'13 de novembro'!P17</f>
        <v>8.1999999999999993</v>
      </c>
      <c r="G20" s="60">
        <f>'21 de novembro'!I19</f>
        <v>0</v>
      </c>
      <c r="H20" s="49">
        <f>'27 de novembro'!O19</f>
        <v>8.3000000000000007</v>
      </c>
      <c r="I20" s="34">
        <f t="shared" si="0"/>
        <v>24</v>
      </c>
      <c r="J20" s="78">
        <f t="shared" si="1"/>
        <v>8</v>
      </c>
    </row>
    <row r="21" spans="1:10" ht="16.5" thickTop="1" thickBot="1" x14ac:dyDescent="0.3">
      <c r="A21" s="3">
        <v>18</v>
      </c>
      <c r="B21" s="2" t="s">
        <v>19</v>
      </c>
      <c r="C21" s="37" t="s">
        <v>84</v>
      </c>
      <c r="D21" s="3">
        <v>10883683</v>
      </c>
      <c r="E21" s="39">
        <f>'6 de novembro'!J20</f>
        <v>7.2</v>
      </c>
      <c r="F21" s="49">
        <f>'13 de novembro'!P18</f>
        <v>5.0999999999999996</v>
      </c>
      <c r="G21" s="60">
        <f>'21 de novembro'!I20</f>
        <v>0</v>
      </c>
      <c r="H21" s="49">
        <f>'27 de novembro'!O20</f>
        <v>7.2</v>
      </c>
      <c r="I21" s="34">
        <f t="shared" si="0"/>
        <v>19.5</v>
      </c>
      <c r="J21" s="78">
        <f t="shared" si="1"/>
        <v>6.5</v>
      </c>
    </row>
    <row r="22" spans="1:10" ht="16.5" thickTop="1" thickBot="1" x14ac:dyDescent="0.3">
      <c r="A22" s="3">
        <v>19</v>
      </c>
      <c r="B22" s="2" t="s">
        <v>20</v>
      </c>
      <c r="C22" s="37" t="s">
        <v>82</v>
      </c>
      <c r="D22" s="3">
        <v>10259387</v>
      </c>
      <c r="E22" s="39">
        <f>'6 de novembro'!J21</f>
        <v>8.6999999999999993</v>
      </c>
      <c r="F22" s="49">
        <f>'13 de novembro'!P19</f>
        <v>9.6</v>
      </c>
      <c r="G22" s="60">
        <f>'21 de novembro'!I21</f>
        <v>10</v>
      </c>
      <c r="H22" s="49">
        <f>'27 de novembro'!O21</f>
        <v>6.9</v>
      </c>
      <c r="I22" s="34">
        <f>SUM(E22:G22)</f>
        <v>28.299999999999997</v>
      </c>
      <c r="J22" s="78">
        <f t="shared" si="1"/>
        <v>9.4333333333333318</v>
      </c>
    </row>
    <row r="23" spans="1:10" ht="16.5" thickTop="1" thickBot="1" x14ac:dyDescent="0.3">
      <c r="A23" s="3">
        <v>20</v>
      </c>
      <c r="B23" s="2" t="s">
        <v>21</v>
      </c>
      <c r="C23" s="37" t="s">
        <v>72</v>
      </c>
      <c r="D23" s="3">
        <v>10439206</v>
      </c>
      <c r="E23" s="39">
        <f>'6 de novembro'!J22</f>
        <v>5.2</v>
      </c>
      <c r="F23" s="49">
        <f>'13 de novembro'!P20</f>
        <v>4.3</v>
      </c>
      <c r="G23" s="60">
        <f>'21 de novembro'!I22</f>
        <v>0</v>
      </c>
      <c r="H23" s="49">
        <f>'27 de novembro'!O22</f>
        <v>5.3999999999999995</v>
      </c>
      <c r="I23" s="34">
        <f t="shared" si="0"/>
        <v>14.899999999999999</v>
      </c>
      <c r="J23" s="78">
        <f t="shared" si="1"/>
        <v>4.9666666666666659</v>
      </c>
    </row>
    <row r="24" spans="1:10" ht="16.5" thickTop="1" thickBot="1" x14ac:dyDescent="0.3">
      <c r="A24" s="3">
        <v>21</v>
      </c>
      <c r="B24" s="2" t="s">
        <v>22</v>
      </c>
      <c r="C24" s="37" t="s">
        <v>83</v>
      </c>
      <c r="D24" s="3">
        <v>10328623</v>
      </c>
      <c r="E24" s="39">
        <f>'6 de novembro'!J23</f>
        <v>5.3</v>
      </c>
      <c r="F24" s="49">
        <f>'13 de novembro'!P21</f>
        <v>6.8</v>
      </c>
      <c r="G24" s="60">
        <f>'21 de novembro'!I23</f>
        <v>7</v>
      </c>
      <c r="H24" s="49">
        <f>'27 de novembro'!O23</f>
        <v>2.8</v>
      </c>
      <c r="I24" s="34">
        <f t="shared" si="0"/>
        <v>21.900000000000002</v>
      </c>
      <c r="J24" s="78">
        <f t="shared" si="1"/>
        <v>7.3000000000000007</v>
      </c>
    </row>
    <row r="25" spans="1:10" ht="16.5" thickTop="1" thickBot="1" x14ac:dyDescent="0.3">
      <c r="A25" s="3">
        <v>22</v>
      </c>
      <c r="B25" s="2" t="s">
        <v>23</v>
      </c>
      <c r="C25" s="37" t="s">
        <v>96</v>
      </c>
      <c r="D25" s="3">
        <v>10801659</v>
      </c>
      <c r="E25" s="39">
        <f>'6 de novembro'!J24</f>
        <v>7.5</v>
      </c>
      <c r="F25" s="49">
        <f>'13 de novembro'!P22</f>
        <v>7.6</v>
      </c>
      <c r="G25" s="60">
        <f>'21 de novembro'!I24</f>
        <v>0</v>
      </c>
      <c r="H25" s="49">
        <f>'27 de novembro'!O24</f>
        <v>0</v>
      </c>
      <c r="I25" s="34">
        <f t="shared" si="0"/>
        <v>15.1</v>
      </c>
      <c r="J25" s="78">
        <f t="shared" si="1"/>
        <v>5.0333333333333332</v>
      </c>
    </row>
    <row r="26" spans="1:10" ht="16.5" thickTop="1" thickBot="1" x14ac:dyDescent="0.3">
      <c r="A26" s="3">
        <v>23</v>
      </c>
      <c r="B26" s="2" t="s">
        <v>24</v>
      </c>
      <c r="C26" s="37" t="s">
        <v>88</v>
      </c>
      <c r="D26" s="3">
        <v>9369561</v>
      </c>
      <c r="E26" s="39">
        <f>'6 de novembro'!J25</f>
        <v>8</v>
      </c>
      <c r="F26" s="49">
        <f>'13 de novembro'!P23</f>
        <v>9</v>
      </c>
      <c r="G26" s="60">
        <f>'21 de novembro'!I25</f>
        <v>0</v>
      </c>
      <c r="H26" s="49">
        <f>'27 de novembro'!O25</f>
        <v>9.6</v>
      </c>
      <c r="I26" s="34">
        <f t="shared" si="0"/>
        <v>26.6</v>
      </c>
      <c r="J26" s="78">
        <f t="shared" si="1"/>
        <v>8.8666666666666671</v>
      </c>
    </row>
    <row r="27" spans="1:10" ht="16.5" thickTop="1" thickBot="1" x14ac:dyDescent="0.3">
      <c r="A27" s="3">
        <v>24</v>
      </c>
      <c r="B27" s="2" t="s">
        <v>25</v>
      </c>
      <c r="C27" s="37" t="s">
        <v>90</v>
      </c>
      <c r="D27" s="3">
        <v>11276642</v>
      </c>
      <c r="E27" s="39">
        <f>'6 de novembro'!J26</f>
        <v>6</v>
      </c>
      <c r="F27" s="49">
        <f>'13 de novembro'!P24</f>
        <v>8.7999999999999989</v>
      </c>
      <c r="G27" s="60">
        <f>'21 de novembro'!I26</f>
        <v>0</v>
      </c>
      <c r="H27" s="49">
        <f>'27 de novembro'!O26</f>
        <v>5.6</v>
      </c>
      <c r="I27" s="34">
        <f t="shared" si="0"/>
        <v>20.399999999999999</v>
      </c>
      <c r="J27" s="78">
        <f t="shared" si="1"/>
        <v>6.8</v>
      </c>
    </row>
    <row r="28" spans="1:10" ht="16.5" thickTop="1" thickBot="1" x14ac:dyDescent="0.3">
      <c r="A28" s="3">
        <v>25</v>
      </c>
      <c r="B28" s="2" t="s">
        <v>26</v>
      </c>
      <c r="C28" s="37" t="s">
        <v>85</v>
      </c>
      <c r="D28" s="3">
        <v>1980170</v>
      </c>
      <c r="E28" s="39">
        <f>'6 de novembro'!J27</f>
        <v>10</v>
      </c>
      <c r="F28" s="49">
        <f>'13 de novembro'!P25</f>
        <v>7.6</v>
      </c>
      <c r="G28" s="60">
        <f>'21 de novembro'!I27</f>
        <v>10</v>
      </c>
      <c r="H28" s="49">
        <f>'27 de novembro'!O27</f>
        <v>9.5</v>
      </c>
      <c r="I28" s="34">
        <f>E28+G28+H28</f>
        <v>29.5</v>
      </c>
      <c r="J28" s="78">
        <v>10</v>
      </c>
    </row>
    <row r="29" spans="1:10" ht="16.5" thickTop="1" thickBot="1" x14ac:dyDescent="0.3">
      <c r="A29" s="3">
        <v>26</v>
      </c>
      <c r="B29" s="2" t="s">
        <v>27</v>
      </c>
      <c r="C29" s="37" t="s">
        <v>75</v>
      </c>
      <c r="D29" s="3">
        <v>5661949</v>
      </c>
      <c r="E29" s="39">
        <f>'6 de novembro'!J28</f>
        <v>6.8</v>
      </c>
      <c r="F29" s="49">
        <f>'13 de novembro'!P26</f>
        <v>8.1999999999999993</v>
      </c>
      <c r="G29" s="60">
        <f>'21 de novembro'!I28</f>
        <v>0</v>
      </c>
      <c r="H29" s="49">
        <f>'27 de novembro'!O28</f>
        <v>6.4</v>
      </c>
      <c r="I29" s="34">
        <f t="shared" si="0"/>
        <v>21.4</v>
      </c>
      <c r="J29" s="78">
        <f t="shared" ref="J29:J30" si="2">I29/3</f>
        <v>7.1333333333333329</v>
      </c>
    </row>
    <row r="30" spans="1:10" ht="16.5" thickTop="1" thickBot="1" x14ac:dyDescent="0.3">
      <c r="A30" s="3">
        <v>27</v>
      </c>
      <c r="B30" s="2" t="s">
        <v>28</v>
      </c>
      <c r="C30" s="37" t="s">
        <v>77</v>
      </c>
      <c r="D30" s="3">
        <v>10786799</v>
      </c>
      <c r="E30" s="39">
        <f>'6 de novembro'!J29</f>
        <v>8.1</v>
      </c>
      <c r="F30" s="49">
        <f>'13 de novembro'!P27</f>
        <v>8</v>
      </c>
      <c r="G30" s="60">
        <f>'21 de novembro'!I29</f>
        <v>0</v>
      </c>
      <c r="H30" s="49">
        <f>'27 de novembro'!O29</f>
        <v>7.6</v>
      </c>
      <c r="I30" s="34">
        <f t="shared" si="0"/>
        <v>23.700000000000003</v>
      </c>
      <c r="J30" s="78">
        <f t="shared" si="2"/>
        <v>7.9000000000000012</v>
      </c>
    </row>
    <row r="31" spans="1:10" ht="16.5" thickTop="1" thickBot="1" x14ac:dyDescent="0.3">
      <c r="B31" s="83" t="s">
        <v>117</v>
      </c>
      <c r="C31" s="83"/>
      <c r="D31" s="83"/>
      <c r="E31" s="77">
        <f>'6 de novembro'!J30</f>
        <v>7.0826086956521745</v>
      </c>
      <c r="F31" s="77">
        <f>'13 de novembro'!P28</f>
        <v>6.6608695652173893</v>
      </c>
      <c r="G31" s="77">
        <f>SUM(G6:G30)/5</f>
        <v>7.88</v>
      </c>
      <c r="H31" s="77">
        <f>SUM(H6:H30)/23</f>
        <v>5.9956521739130428</v>
      </c>
      <c r="J31" s="77">
        <f>SUM(J6:J30)/25</f>
        <v>6.3600000000000012</v>
      </c>
    </row>
    <row r="32" spans="1:10" ht="15.75" thickTop="1" x14ac:dyDescent="0.25"/>
  </sheetData>
  <mergeCells count="6">
    <mergeCell ref="B31:D31"/>
    <mergeCell ref="A4:A5"/>
    <mergeCell ref="B4:B5"/>
    <mergeCell ref="D4:D5"/>
    <mergeCell ref="E4:J4"/>
    <mergeCell ref="C4:C5"/>
  </mergeCells>
  <phoneticPr fontId="2" type="noConversion"/>
  <hyperlinks>
    <hyperlink ref="C13" r:id="rId1" xr:uid="{2C9FCA20-E392-4297-9F5C-E4E14D4705D0}"/>
    <hyperlink ref="C20" r:id="rId2" xr:uid="{F83A7D5C-6AB7-4B39-881A-6A2A89E2771E}"/>
    <hyperlink ref="C11" r:id="rId3" xr:uid="{373E4061-0137-4A54-AA52-864C8ABF9E31}"/>
    <hyperlink ref="C9" r:id="rId4" xr:uid="{EA10E7C5-D636-482F-AFF2-F001D6B573C1}"/>
    <hyperlink ref="C23" r:id="rId5" xr:uid="{DCCFE044-99B4-471E-A455-D60290554F2D}"/>
    <hyperlink ref="C7" r:id="rId6" xr:uid="{D69546E0-1579-44F5-84C5-AEA815C70118}"/>
    <hyperlink ref="C29" r:id="rId7" xr:uid="{F7C1F69E-8945-4D4A-85BA-6A58471536D4}"/>
    <hyperlink ref="C30" r:id="rId8" xr:uid="{7AD20657-C326-40D6-92A7-C6B3FDD08A28}"/>
    <hyperlink ref="C14" r:id="rId9" xr:uid="{DDB67E25-9B17-4782-9D4A-D6B2217ED253}"/>
    <hyperlink ref="C16" r:id="rId10" xr:uid="{818344D3-D022-49DB-A780-55C9E3F8A68A}"/>
    <hyperlink ref="C22" r:id="rId11" xr:uid="{F9E6A656-FC9E-4DC6-8771-29C166D50CE4}"/>
    <hyperlink ref="C24" r:id="rId12" xr:uid="{762A3564-D5BB-4871-BF95-547444F00D64}"/>
    <hyperlink ref="C21" r:id="rId13" xr:uid="{8F25F07F-4BD2-4C77-90F8-3005CC0D9AC6}"/>
    <hyperlink ref="C28" r:id="rId14" xr:uid="{32709EB2-7FAE-4B5A-8F3A-1BFD59020A59}"/>
    <hyperlink ref="C8" r:id="rId15" xr:uid="{4C80CA58-3A5C-4767-A2CA-3976A9EE4E22}"/>
    <hyperlink ref="C19" r:id="rId16" xr:uid="{14D9B0AE-131D-4E4F-9900-56AB48A4948E}"/>
    <hyperlink ref="C26" r:id="rId17" xr:uid="{468A99B8-5212-4452-BC88-18CCCC1C8383}"/>
    <hyperlink ref="C18" r:id="rId18" xr:uid="{3143C51C-A0E3-4238-B69D-E76A3E0CA84B}"/>
    <hyperlink ref="C17" r:id="rId19" xr:uid="{99E42EF1-CFAF-47B2-ACFD-9D0C7ABE1483}"/>
    <hyperlink ref="C27" r:id="rId20" xr:uid="{4B75FD17-2D70-42C8-84AA-653A77DABC16}"/>
    <hyperlink ref="C15" r:id="rId21" xr:uid="{D8A771AF-E64D-4F31-B613-C3054F07D240}"/>
    <hyperlink ref="C10" r:id="rId22" xr:uid="{875138D1-D4A3-4D38-A65B-4EA96A44AACA}"/>
    <hyperlink ref="C25" r:id="rId23" xr:uid="{86B93651-79A0-48EC-9205-44DDD0F2A542}"/>
    <hyperlink ref="C6" r:id="rId24" xr:uid="{D8BA18C0-06DD-4F72-A901-E9082D5F926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4B91-4FB9-4C38-8D73-D3274E129449}">
  <dimension ref="A2:BG63"/>
  <sheetViews>
    <sheetView workbookViewId="0">
      <selection activeCell="E11" sqref="E11"/>
    </sheetView>
  </sheetViews>
  <sheetFormatPr defaultRowHeight="15" x14ac:dyDescent="0.25"/>
  <cols>
    <col min="1" max="1" width="9.140625" style="1"/>
    <col min="2" max="2" width="34.28515625" style="1" customWidth="1"/>
    <col min="3" max="3" width="38.7109375" style="1" customWidth="1"/>
    <col min="4" max="4" width="19.7109375" style="1" customWidth="1"/>
    <col min="5" max="5" width="30.5703125" style="1" customWidth="1"/>
    <col min="6" max="6" width="20.28515625" style="1" customWidth="1"/>
    <col min="7" max="7" width="15.28515625" style="1" customWidth="1"/>
    <col min="8" max="8" width="13.28515625" style="1" customWidth="1"/>
    <col min="9" max="9" width="14.5703125" style="1" customWidth="1"/>
    <col min="10" max="13" width="9.140625" style="1"/>
    <col min="14" max="14" width="37.28515625" style="1" customWidth="1"/>
    <col min="15" max="15" width="17.7109375" style="1" customWidth="1"/>
    <col min="16" max="16" width="10.5703125" style="1" customWidth="1"/>
    <col min="17" max="17" width="9.140625" style="1"/>
    <col min="18" max="18" width="11.85546875" style="1" customWidth="1"/>
    <col min="19" max="19" width="9.140625" style="1"/>
    <col min="20" max="20" width="10.28515625" style="1" customWidth="1"/>
    <col min="21" max="24" width="9.140625" style="1"/>
    <col min="25" max="25" width="10" style="1" customWidth="1"/>
    <col min="26" max="26" width="12.7109375" style="1" customWidth="1"/>
    <col min="27" max="27" width="13.85546875" style="1" customWidth="1"/>
    <col min="28" max="28" width="11.5703125" style="1" customWidth="1"/>
    <col min="29" max="29" width="14" style="1" customWidth="1"/>
    <col min="30" max="30" width="11" style="1" customWidth="1"/>
    <col min="31" max="31" width="12.85546875" style="1" customWidth="1"/>
    <col min="32" max="32" width="10.85546875" style="1" customWidth="1"/>
    <col min="33" max="33" width="12.85546875" style="1" customWidth="1"/>
    <col min="34" max="34" width="12.140625" style="1" customWidth="1"/>
    <col min="35" max="35" width="12.7109375" style="1" customWidth="1"/>
    <col min="36" max="36" width="15" style="1" customWidth="1"/>
    <col min="37" max="39" width="13.42578125" style="1" customWidth="1"/>
    <col min="40" max="40" width="13.140625" style="1" customWidth="1"/>
    <col min="41" max="45" width="12.5703125" style="1" customWidth="1"/>
    <col min="46" max="50" width="10.7109375" style="1" customWidth="1"/>
    <col min="51" max="16384" width="9.140625" style="1"/>
  </cols>
  <sheetData>
    <row r="2" spans="1:13" ht="15.75" thickBot="1" x14ac:dyDescent="0.3"/>
    <row r="3" spans="1:13" ht="16.5" thickTop="1" thickBot="1" x14ac:dyDescent="0.3">
      <c r="A3" s="99"/>
      <c r="B3" s="85" t="s">
        <v>5</v>
      </c>
      <c r="C3" s="89" t="s">
        <v>59</v>
      </c>
      <c r="D3" s="99" t="s">
        <v>6</v>
      </c>
      <c r="E3" s="85" t="s">
        <v>1</v>
      </c>
      <c r="F3" s="85"/>
      <c r="G3" s="85"/>
      <c r="H3" s="85"/>
      <c r="I3" s="85"/>
      <c r="J3" s="85"/>
    </row>
    <row r="4" spans="1:13" ht="46.5" thickTop="1" thickBot="1" x14ac:dyDescent="0.3">
      <c r="A4" s="99"/>
      <c r="B4" s="85"/>
      <c r="C4" s="90"/>
      <c r="D4" s="99"/>
      <c r="E4" s="64" t="s">
        <v>29</v>
      </c>
      <c r="F4" s="8" t="s">
        <v>30</v>
      </c>
      <c r="G4" s="59" t="s">
        <v>31</v>
      </c>
      <c r="H4" s="8" t="s">
        <v>32</v>
      </c>
      <c r="I4" s="65" t="s">
        <v>33</v>
      </c>
      <c r="J4" s="61" t="s">
        <v>0</v>
      </c>
      <c r="K4" s="12"/>
      <c r="L4" s="12"/>
      <c r="M4" s="12"/>
    </row>
    <row r="5" spans="1:13" ht="16.5" thickTop="1" thickBot="1" x14ac:dyDescent="0.3">
      <c r="A5" s="11">
        <v>1</v>
      </c>
      <c r="B5" s="10" t="s">
        <v>2</v>
      </c>
      <c r="C5" s="37" t="s">
        <v>107</v>
      </c>
      <c r="D5" s="11">
        <v>10830360</v>
      </c>
      <c r="E5" s="39"/>
      <c r="F5" s="6"/>
      <c r="G5" s="60"/>
      <c r="H5" s="6"/>
      <c r="I5" s="40"/>
      <c r="J5" s="32">
        <f>SUM(E5:I5)</f>
        <v>0</v>
      </c>
    </row>
    <row r="6" spans="1:13" ht="16.5" thickTop="1" thickBot="1" x14ac:dyDescent="0.3">
      <c r="A6" s="11">
        <v>2</v>
      </c>
      <c r="B6" s="10" t="s">
        <v>3</v>
      </c>
      <c r="C6" s="37" t="s">
        <v>74</v>
      </c>
      <c r="D6" s="11">
        <v>414822</v>
      </c>
      <c r="E6" s="39">
        <v>0.8</v>
      </c>
      <c r="F6" s="6">
        <v>1</v>
      </c>
      <c r="G6" s="60">
        <v>1.5</v>
      </c>
      <c r="H6" s="6">
        <v>2</v>
      </c>
      <c r="I6" s="40">
        <v>0.5</v>
      </c>
      <c r="J6" s="32">
        <f t="shared" ref="J6:J29" si="0">SUM(E6:I6)</f>
        <v>5.8</v>
      </c>
    </row>
    <row r="7" spans="1:13" ht="16.5" thickTop="1" thickBot="1" x14ac:dyDescent="0.3">
      <c r="A7" s="36">
        <v>3</v>
      </c>
      <c r="B7" s="10" t="s">
        <v>4</v>
      </c>
      <c r="C7" s="37" t="s">
        <v>86</v>
      </c>
      <c r="D7" s="11">
        <v>9365928</v>
      </c>
      <c r="E7" s="39">
        <v>1</v>
      </c>
      <c r="F7" s="6">
        <v>1</v>
      </c>
      <c r="G7" s="60">
        <v>2</v>
      </c>
      <c r="H7" s="6">
        <v>3</v>
      </c>
      <c r="I7" s="40">
        <v>1.8</v>
      </c>
      <c r="J7" s="32">
        <f t="shared" si="0"/>
        <v>8.8000000000000007</v>
      </c>
    </row>
    <row r="8" spans="1:13" ht="16.5" thickTop="1" thickBot="1" x14ac:dyDescent="0.3">
      <c r="A8" s="36">
        <v>4</v>
      </c>
      <c r="B8" s="10" t="s">
        <v>7</v>
      </c>
      <c r="C8" s="37" t="s">
        <v>71</v>
      </c>
      <c r="D8" s="11">
        <v>8922604</v>
      </c>
      <c r="E8" s="39">
        <v>0.8</v>
      </c>
      <c r="F8" s="6">
        <v>1</v>
      </c>
      <c r="G8" s="60">
        <v>2</v>
      </c>
      <c r="H8" s="6">
        <v>3</v>
      </c>
      <c r="I8" s="40">
        <v>1.7</v>
      </c>
      <c r="J8" s="32">
        <f t="shared" si="0"/>
        <v>8.5</v>
      </c>
    </row>
    <row r="9" spans="1:13" ht="16.5" thickTop="1" thickBot="1" x14ac:dyDescent="0.3">
      <c r="A9" s="36">
        <v>5</v>
      </c>
      <c r="B9" s="10" t="s">
        <v>8</v>
      </c>
      <c r="C9" s="37" t="s">
        <v>92</v>
      </c>
      <c r="D9" s="11">
        <v>9922738</v>
      </c>
      <c r="E9" s="39">
        <v>0.8</v>
      </c>
      <c r="F9" s="6">
        <v>1</v>
      </c>
      <c r="G9" s="60">
        <v>2</v>
      </c>
      <c r="H9" s="6">
        <v>3</v>
      </c>
      <c r="I9" s="40">
        <v>1.6</v>
      </c>
      <c r="J9" s="32">
        <f t="shared" si="0"/>
        <v>8.4</v>
      </c>
    </row>
    <row r="10" spans="1:13" ht="16.5" thickTop="1" thickBot="1" x14ac:dyDescent="0.3">
      <c r="A10" s="36">
        <v>6</v>
      </c>
      <c r="B10" s="10" t="s">
        <v>9</v>
      </c>
      <c r="C10" s="37" t="s">
        <v>68</v>
      </c>
      <c r="D10" s="11">
        <v>10819523</v>
      </c>
      <c r="E10" s="39">
        <v>1</v>
      </c>
      <c r="F10" s="6">
        <v>0.3</v>
      </c>
      <c r="G10" s="60">
        <v>1</v>
      </c>
      <c r="H10" s="6">
        <v>0.5</v>
      </c>
      <c r="I10" s="40">
        <v>0</v>
      </c>
      <c r="J10" s="32">
        <f t="shared" si="0"/>
        <v>2.8</v>
      </c>
    </row>
    <row r="11" spans="1:13" ht="16.5" thickTop="1" thickBot="1" x14ac:dyDescent="0.3">
      <c r="A11" s="36">
        <v>7</v>
      </c>
      <c r="B11" s="10" t="s">
        <v>10</v>
      </c>
      <c r="C11" s="10" t="s">
        <v>93</v>
      </c>
      <c r="D11" s="11">
        <v>4933832</v>
      </c>
      <c r="E11" s="39"/>
      <c r="F11" s="6"/>
      <c r="G11" s="60"/>
      <c r="H11" s="6"/>
      <c r="I11" s="40"/>
      <c r="J11" s="32">
        <f t="shared" si="0"/>
        <v>0</v>
      </c>
    </row>
    <row r="12" spans="1:13" ht="16.5" thickTop="1" thickBot="1" x14ac:dyDescent="0.3">
      <c r="A12" s="36">
        <v>8</v>
      </c>
      <c r="B12" s="10" t="s">
        <v>11</v>
      </c>
      <c r="C12" s="37" t="s">
        <v>60</v>
      </c>
      <c r="D12" s="11">
        <v>10883662</v>
      </c>
      <c r="E12" s="39">
        <v>0.8</v>
      </c>
      <c r="F12" s="6">
        <v>1</v>
      </c>
      <c r="G12" s="60">
        <v>2</v>
      </c>
      <c r="H12" s="6">
        <v>3</v>
      </c>
      <c r="I12" s="40">
        <v>1.1000000000000001</v>
      </c>
      <c r="J12" s="32">
        <f t="shared" si="0"/>
        <v>7.9</v>
      </c>
    </row>
    <row r="13" spans="1:13" ht="16.5" thickTop="1" thickBot="1" x14ac:dyDescent="0.3">
      <c r="A13" s="36">
        <v>9</v>
      </c>
      <c r="B13" s="10" t="s">
        <v>12</v>
      </c>
      <c r="C13" s="37" t="s">
        <v>78</v>
      </c>
      <c r="D13" s="11">
        <v>10880791</v>
      </c>
      <c r="E13" s="39">
        <v>1</v>
      </c>
      <c r="F13" s="6">
        <v>1</v>
      </c>
      <c r="G13" s="60">
        <v>2.5</v>
      </c>
      <c r="H13" s="6">
        <v>2</v>
      </c>
      <c r="I13" s="40">
        <v>1.8</v>
      </c>
      <c r="J13" s="32">
        <f t="shared" si="0"/>
        <v>8.3000000000000007</v>
      </c>
    </row>
    <row r="14" spans="1:13" ht="16.5" thickTop="1" thickBot="1" x14ac:dyDescent="0.3">
      <c r="A14" s="36">
        <v>10</v>
      </c>
      <c r="B14" s="10" t="s">
        <v>95</v>
      </c>
      <c r="C14" s="37" t="s">
        <v>91</v>
      </c>
      <c r="D14" s="11">
        <v>6798912</v>
      </c>
      <c r="E14" s="39">
        <v>1</v>
      </c>
      <c r="F14" s="6">
        <v>1</v>
      </c>
      <c r="G14" s="60">
        <v>2</v>
      </c>
      <c r="H14" s="6">
        <v>1.5</v>
      </c>
      <c r="I14" s="40">
        <v>0.8</v>
      </c>
      <c r="J14" s="32">
        <f t="shared" si="0"/>
        <v>6.3</v>
      </c>
    </row>
    <row r="15" spans="1:13" ht="16.5" thickTop="1" thickBot="1" x14ac:dyDescent="0.3">
      <c r="A15" s="36">
        <v>11</v>
      </c>
      <c r="B15" s="10" t="s">
        <v>14</v>
      </c>
      <c r="C15" s="37" t="s">
        <v>81</v>
      </c>
      <c r="D15" s="11">
        <v>9299998</v>
      </c>
      <c r="E15" s="39">
        <v>0.8</v>
      </c>
      <c r="F15" s="6">
        <v>1</v>
      </c>
      <c r="G15" s="60">
        <v>2</v>
      </c>
      <c r="H15" s="6">
        <v>2</v>
      </c>
      <c r="I15" s="40">
        <v>1.4</v>
      </c>
      <c r="J15" s="32">
        <f t="shared" si="0"/>
        <v>7.1999999999999993</v>
      </c>
    </row>
    <row r="16" spans="1:13" ht="16.5" thickTop="1" thickBot="1" x14ac:dyDescent="0.3">
      <c r="A16" s="36">
        <v>12</v>
      </c>
      <c r="B16" s="10" t="s">
        <v>15</v>
      </c>
      <c r="C16" s="37" t="s">
        <v>79</v>
      </c>
      <c r="D16" s="11">
        <v>9075247</v>
      </c>
      <c r="E16" s="39">
        <v>1</v>
      </c>
      <c r="F16" s="6">
        <v>1</v>
      </c>
      <c r="G16" s="60">
        <v>2</v>
      </c>
      <c r="H16" s="6">
        <v>2.5</v>
      </c>
      <c r="I16" s="40">
        <v>1.7</v>
      </c>
      <c r="J16" s="32">
        <f t="shared" si="0"/>
        <v>8.1999999999999993</v>
      </c>
    </row>
    <row r="17" spans="1:10" ht="16.5" thickTop="1" thickBot="1" x14ac:dyDescent="0.3">
      <c r="A17" s="36">
        <v>13</v>
      </c>
      <c r="B17" s="10" t="s">
        <v>16</v>
      </c>
      <c r="C17" s="37" t="s">
        <v>89</v>
      </c>
      <c r="D17" s="11">
        <v>10883641</v>
      </c>
      <c r="E17" s="39">
        <v>1</v>
      </c>
      <c r="F17" s="6">
        <v>1</v>
      </c>
      <c r="G17" s="60">
        <v>1.5</v>
      </c>
      <c r="H17" s="6">
        <v>2</v>
      </c>
      <c r="I17" s="40">
        <v>1.4</v>
      </c>
      <c r="J17" s="32">
        <f t="shared" si="0"/>
        <v>6.9</v>
      </c>
    </row>
    <row r="18" spans="1:10" ht="16.5" thickTop="1" thickBot="1" x14ac:dyDescent="0.3">
      <c r="A18" s="36">
        <v>14</v>
      </c>
      <c r="B18" s="10" t="s">
        <v>17</v>
      </c>
      <c r="C18" s="37" t="s">
        <v>87</v>
      </c>
      <c r="D18" s="11">
        <v>10819499</v>
      </c>
      <c r="E18" s="39">
        <v>0.5</v>
      </c>
      <c r="F18" s="6">
        <v>1</v>
      </c>
      <c r="G18" s="60">
        <v>1</v>
      </c>
      <c r="H18" s="6">
        <v>1</v>
      </c>
      <c r="I18" s="40">
        <v>0</v>
      </c>
      <c r="J18" s="32">
        <f t="shared" si="0"/>
        <v>3.5</v>
      </c>
    </row>
    <row r="19" spans="1:10" ht="16.5" thickTop="1" thickBot="1" x14ac:dyDescent="0.3">
      <c r="A19" s="36">
        <v>15</v>
      </c>
      <c r="B19" s="10" t="s">
        <v>18</v>
      </c>
      <c r="C19" s="37" t="s">
        <v>65</v>
      </c>
      <c r="D19" s="11">
        <v>107886823</v>
      </c>
      <c r="E19" s="39">
        <v>1</v>
      </c>
      <c r="F19" s="6">
        <v>1</v>
      </c>
      <c r="G19" s="60">
        <v>2</v>
      </c>
      <c r="H19" s="6">
        <v>2</v>
      </c>
      <c r="I19" s="40">
        <v>1.5</v>
      </c>
      <c r="J19" s="32">
        <f t="shared" si="0"/>
        <v>7.5</v>
      </c>
    </row>
    <row r="20" spans="1:10" ht="16.5" thickTop="1" thickBot="1" x14ac:dyDescent="0.3">
      <c r="A20" s="36">
        <v>16</v>
      </c>
      <c r="B20" s="10" t="s">
        <v>19</v>
      </c>
      <c r="C20" s="37" t="s">
        <v>84</v>
      </c>
      <c r="D20" s="11">
        <v>10883683</v>
      </c>
      <c r="E20" s="39">
        <v>0.8</v>
      </c>
      <c r="F20" s="6">
        <v>1</v>
      </c>
      <c r="G20" s="60">
        <v>2</v>
      </c>
      <c r="H20" s="6">
        <v>2.5</v>
      </c>
      <c r="I20" s="40">
        <v>0.9</v>
      </c>
      <c r="J20" s="32">
        <f t="shared" si="0"/>
        <v>7.2</v>
      </c>
    </row>
    <row r="21" spans="1:10" ht="16.5" thickTop="1" thickBot="1" x14ac:dyDescent="0.3">
      <c r="A21" s="36">
        <v>17</v>
      </c>
      <c r="B21" s="10" t="s">
        <v>20</v>
      </c>
      <c r="C21" s="37" t="s">
        <v>82</v>
      </c>
      <c r="D21" s="11">
        <v>10259387</v>
      </c>
      <c r="E21" s="39">
        <v>0.8</v>
      </c>
      <c r="F21" s="6">
        <v>1</v>
      </c>
      <c r="G21" s="60">
        <v>2.5</v>
      </c>
      <c r="H21" s="6">
        <v>2.8</v>
      </c>
      <c r="I21" s="40">
        <v>1.6</v>
      </c>
      <c r="J21" s="32">
        <f t="shared" si="0"/>
        <v>8.6999999999999993</v>
      </c>
    </row>
    <row r="22" spans="1:10" ht="16.5" thickTop="1" thickBot="1" x14ac:dyDescent="0.3">
      <c r="A22" s="36">
        <v>18</v>
      </c>
      <c r="B22" s="10" t="s">
        <v>21</v>
      </c>
      <c r="C22" s="37" t="s">
        <v>72</v>
      </c>
      <c r="D22" s="11">
        <v>10439206</v>
      </c>
      <c r="E22" s="39">
        <v>0.8</v>
      </c>
      <c r="F22" s="6">
        <v>0.7</v>
      </c>
      <c r="G22" s="60">
        <v>1.5</v>
      </c>
      <c r="H22" s="6">
        <v>1.5</v>
      </c>
      <c r="I22" s="40">
        <v>0.7</v>
      </c>
      <c r="J22" s="32">
        <f t="shared" si="0"/>
        <v>5.2</v>
      </c>
    </row>
    <row r="23" spans="1:10" ht="16.5" thickTop="1" thickBot="1" x14ac:dyDescent="0.3">
      <c r="A23" s="36">
        <v>19</v>
      </c>
      <c r="B23" s="10" t="s">
        <v>22</v>
      </c>
      <c r="C23" s="37" t="s">
        <v>83</v>
      </c>
      <c r="D23" s="11">
        <v>10328623</v>
      </c>
      <c r="E23" s="39">
        <v>1</v>
      </c>
      <c r="F23" s="6">
        <v>1</v>
      </c>
      <c r="G23" s="60">
        <v>1.5</v>
      </c>
      <c r="H23" s="6">
        <v>1</v>
      </c>
      <c r="I23" s="40">
        <v>0.8</v>
      </c>
      <c r="J23" s="32">
        <f t="shared" si="0"/>
        <v>5.3</v>
      </c>
    </row>
    <row r="24" spans="1:10" ht="16.5" thickTop="1" thickBot="1" x14ac:dyDescent="0.3">
      <c r="A24" s="36">
        <v>20</v>
      </c>
      <c r="B24" s="10" t="s">
        <v>23</v>
      </c>
      <c r="C24" s="37" t="s">
        <v>96</v>
      </c>
      <c r="D24" s="11">
        <v>10801659</v>
      </c>
      <c r="E24" s="39">
        <v>1</v>
      </c>
      <c r="F24" s="6">
        <v>1</v>
      </c>
      <c r="G24" s="60">
        <v>1.5</v>
      </c>
      <c r="H24" s="6">
        <v>2</v>
      </c>
      <c r="I24" s="40">
        <v>2</v>
      </c>
      <c r="J24" s="32">
        <f t="shared" si="0"/>
        <v>7.5</v>
      </c>
    </row>
    <row r="25" spans="1:10" ht="16.5" thickTop="1" thickBot="1" x14ac:dyDescent="0.3">
      <c r="A25" s="36">
        <v>21</v>
      </c>
      <c r="B25" s="10" t="s">
        <v>24</v>
      </c>
      <c r="C25" s="37" t="s">
        <v>88</v>
      </c>
      <c r="D25" s="11">
        <v>9369561</v>
      </c>
      <c r="E25" s="39">
        <v>0.8</v>
      </c>
      <c r="F25" s="6">
        <v>1</v>
      </c>
      <c r="G25" s="60">
        <v>2.2000000000000002</v>
      </c>
      <c r="H25" s="6">
        <v>2.5</v>
      </c>
      <c r="I25" s="40">
        <v>1.5</v>
      </c>
      <c r="J25" s="32">
        <f t="shared" si="0"/>
        <v>8</v>
      </c>
    </row>
    <row r="26" spans="1:10" ht="16.5" thickTop="1" thickBot="1" x14ac:dyDescent="0.3">
      <c r="A26" s="36">
        <v>22</v>
      </c>
      <c r="B26" s="10" t="s">
        <v>25</v>
      </c>
      <c r="C26" s="37" t="s">
        <v>90</v>
      </c>
      <c r="D26" s="11">
        <v>11276642</v>
      </c>
      <c r="E26" s="39">
        <v>0.5</v>
      </c>
      <c r="F26" s="6">
        <v>1</v>
      </c>
      <c r="G26" s="60">
        <v>1.5</v>
      </c>
      <c r="H26" s="6">
        <v>1.5</v>
      </c>
      <c r="I26" s="40">
        <v>1.5</v>
      </c>
      <c r="J26" s="32">
        <f t="shared" si="0"/>
        <v>6</v>
      </c>
    </row>
    <row r="27" spans="1:10" ht="16.5" thickTop="1" thickBot="1" x14ac:dyDescent="0.3">
      <c r="A27" s="36">
        <v>23</v>
      </c>
      <c r="B27" s="10" t="s">
        <v>26</v>
      </c>
      <c r="C27" s="37" t="s">
        <v>85</v>
      </c>
      <c r="D27" s="11">
        <v>1980170</v>
      </c>
      <c r="E27" s="39">
        <v>1</v>
      </c>
      <c r="F27" s="6">
        <v>1</v>
      </c>
      <c r="G27" s="60">
        <v>3</v>
      </c>
      <c r="H27" s="6">
        <v>3</v>
      </c>
      <c r="I27" s="40">
        <v>2</v>
      </c>
      <c r="J27" s="32">
        <f t="shared" si="0"/>
        <v>10</v>
      </c>
    </row>
    <row r="28" spans="1:10" ht="16.5" thickTop="1" thickBot="1" x14ac:dyDescent="0.3">
      <c r="A28" s="36">
        <v>24</v>
      </c>
      <c r="B28" s="10" t="s">
        <v>27</v>
      </c>
      <c r="C28" s="37" t="s">
        <v>75</v>
      </c>
      <c r="D28" s="11">
        <v>5661949</v>
      </c>
      <c r="E28" s="39">
        <v>0.8</v>
      </c>
      <c r="F28" s="6">
        <v>1</v>
      </c>
      <c r="G28" s="60">
        <v>2</v>
      </c>
      <c r="H28" s="6">
        <v>2</v>
      </c>
      <c r="I28" s="40">
        <v>1</v>
      </c>
      <c r="J28" s="32">
        <f t="shared" si="0"/>
        <v>6.8</v>
      </c>
    </row>
    <row r="29" spans="1:10" ht="16.5" thickTop="1" thickBot="1" x14ac:dyDescent="0.3">
      <c r="A29" s="36">
        <v>25</v>
      </c>
      <c r="B29" s="10" t="s">
        <v>28</v>
      </c>
      <c r="C29" s="37" t="s">
        <v>77</v>
      </c>
      <c r="D29" s="11">
        <v>10786799</v>
      </c>
      <c r="E29" s="39">
        <v>0.8</v>
      </c>
      <c r="F29" s="6">
        <v>1</v>
      </c>
      <c r="G29" s="60">
        <v>2</v>
      </c>
      <c r="H29" s="6">
        <v>2.5</v>
      </c>
      <c r="I29" s="40">
        <v>1.8</v>
      </c>
      <c r="J29" s="32">
        <f t="shared" si="0"/>
        <v>8.1</v>
      </c>
    </row>
    <row r="30" spans="1:10" ht="16.5" thickTop="1" thickBot="1" x14ac:dyDescent="0.3">
      <c r="I30" s="77" t="s">
        <v>117</v>
      </c>
      <c r="J30" s="77">
        <f>(SUM(J5:J29))/23</f>
        <v>7.0826086956521745</v>
      </c>
    </row>
    <row r="31" spans="1:10" ht="15.75" thickTop="1" x14ac:dyDescent="0.25"/>
    <row r="33" spans="13:59" ht="15.75" thickBot="1" x14ac:dyDescent="0.3"/>
    <row r="34" spans="13:59" ht="20.25" customHeight="1" thickTop="1" thickBot="1" x14ac:dyDescent="0.3">
      <c r="M34" s="99"/>
      <c r="N34" s="85" t="s">
        <v>5</v>
      </c>
      <c r="O34" s="85" t="s">
        <v>6</v>
      </c>
      <c r="P34" s="108" t="s">
        <v>38</v>
      </c>
      <c r="Q34" s="108"/>
      <c r="R34" s="108"/>
      <c r="S34" s="108"/>
      <c r="T34" s="108"/>
      <c r="U34" s="108"/>
      <c r="V34" s="108"/>
      <c r="W34" s="108"/>
      <c r="X34" s="108"/>
      <c r="Y34" s="109"/>
      <c r="Z34" s="127" t="s">
        <v>48</v>
      </c>
      <c r="AA34" s="108"/>
      <c r="AB34" s="108"/>
      <c r="AC34" s="108"/>
      <c r="AD34" s="108"/>
      <c r="AE34" s="108"/>
      <c r="AF34" s="108"/>
      <c r="AG34" s="108"/>
      <c r="AH34" s="108"/>
      <c r="AI34" s="109"/>
      <c r="AJ34" s="118" t="s">
        <v>49</v>
      </c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</row>
    <row r="35" spans="13:59" ht="31.5" customHeight="1" thickTop="1" thickBot="1" x14ac:dyDescent="0.3">
      <c r="M35" s="99"/>
      <c r="N35" s="85"/>
      <c r="O35" s="85"/>
      <c r="P35" s="110" t="s">
        <v>39</v>
      </c>
      <c r="Q35" s="111"/>
      <c r="R35" s="102" t="s">
        <v>40</v>
      </c>
      <c r="S35" s="103"/>
      <c r="T35" s="112" t="s">
        <v>41</v>
      </c>
      <c r="U35" s="113"/>
      <c r="V35" s="114" t="s">
        <v>42</v>
      </c>
      <c r="W35" s="115"/>
      <c r="X35" s="116" t="s">
        <v>47</v>
      </c>
      <c r="Y35" s="117"/>
      <c r="Z35" s="128" t="s">
        <v>39</v>
      </c>
      <c r="AA35" s="103"/>
      <c r="AB35" s="100" t="s">
        <v>40</v>
      </c>
      <c r="AC35" s="101"/>
      <c r="AD35" s="102" t="s">
        <v>41</v>
      </c>
      <c r="AE35" s="103"/>
      <c r="AF35" s="104" t="s">
        <v>42</v>
      </c>
      <c r="AG35" s="105"/>
      <c r="AH35" s="106" t="s">
        <v>47</v>
      </c>
      <c r="AI35" s="107"/>
      <c r="AJ35" s="119" t="s">
        <v>50</v>
      </c>
      <c r="AK35" s="121" t="s">
        <v>51</v>
      </c>
      <c r="AL35" s="95" t="s">
        <v>67</v>
      </c>
      <c r="AM35" s="97" t="s">
        <v>69</v>
      </c>
      <c r="AN35" s="91" t="s">
        <v>52</v>
      </c>
      <c r="AO35" s="97" t="s">
        <v>53</v>
      </c>
      <c r="AP35" s="95" t="s">
        <v>70</v>
      </c>
      <c r="AQ35" s="97" t="s">
        <v>73</v>
      </c>
      <c r="AR35" s="95" t="s">
        <v>76</v>
      </c>
      <c r="AS35" s="97" t="s">
        <v>94</v>
      </c>
      <c r="AT35" s="91" t="s">
        <v>61</v>
      </c>
      <c r="AU35" s="93" t="s">
        <v>62</v>
      </c>
      <c r="AV35" s="91" t="s">
        <v>63</v>
      </c>
      <c r="AW35" s="93" t="s">
        <v>64</v>
      </c>
      <c r="AX35" s="91" t="s">
        <v>56</v>
      </c>
      <c r="AY35" s="123" t="s">
        <v>66</v>
      </c>
      <c r="AZ35" s="119" t="s">
        <v>54</v>
      </c>
      <c r="BA35" s="125" t="s">
        <v>57</v>
      </c>
      <c r="BB35" s="119" t="s">
        <v>58</v>
      </c>
      <c r="BC35" s="125" t="s">
        <v>55</v>
      </c>
      <c r="BD35" s="12"/>
      <c r="BE35" s="12"/>
      <c r="BF35" s="12"/>
      <c r="BG35" s="12"/>
    </row>
    <row r="36" spans="13:59" ht="31.5" thickTop="1" thickBot="1" x14ac:dyDescent="0.3">
      <c r="M36" s="99"/>
      <c r="N36" s="85"/>
      <c r="O36" s="85"/>
      <c r="P36" s="15" t="s">
        <v>43</v>
      </c>
      <c r="Q36" s="16" t="s">
        <v>44</v>
      </c>
      <c r="R36" s="13" t="s">
        <v>43</v>
      </c>
      <c r="S36" s="14" t="s">
        <v>44</v>
      </c>
      <c r="T36" s="15" t="s">
        <v>43</v>
      </c>
      <c r="U36" s="16" t="s">
        <v>44</v>
      </c>
      <c r="V36" s="13" t="s">
        <v>43</v>
      </c>
      <c r="W36" s="14" t="s">
        <v>44</v>
      </c>
      <c r="X36" s="17" t="s">
        <v>43</v>
      </c>
      <c r="Y36" s="18" t="s">
        <v>44</v>
      </c>
      <c r="Z36" s="19" t="s">
        <v>45</v>
      </c>
      <c r="AA36" s="14" t="s">
        <v>46</v>
      </c>
      <c r="AB36" s="20" t="s">
        <v>45</v>
      </c>
      <c r="AC36" s="21" t="s">
        <v>46</v>
      </c>
      <c r="AD36" s="13" t="s">
        <v>45</v>
      </c>
      <c r="AE36" s="14" t="s">
        <v>46</v>
      </c>
      <c r="AF36" s="20" t="s">
        <v>45</v>
      </c>
      <c r="AG36" s="21" t="s">
        <v>46</v>
      </c>
      <c r="AH36" s="22" t="s">
        <v>80</v>
      </c>
      <c r="AI36" s="23" t="s">
        <v>46</v>
      </c>
      <c r="AJ36" s="120"/>
      <c r="AK36" s="122"/>
      <c r="AL36" s="96"/>
      <c r="AM36" s="98"/>
      <c r="AN36" s="92"/>
      <c r="AO36" s="98"/>
      <c r="AP36" s="96"/>
      <c r="AQ36" s="98"/>
      <c r="AR36" s="96"/>
      <c r="AS36" s="98"/>
      <c r="AT36" s="92"/>
      <c r="AU36" s="94"/>
      <c r="AV36" s="92"/>
      <c r="AW36" s="94"/>
      <c r="AX36" s="92"/>
      <c r="AY36" s="124"/>
      <c r="AZ36" s="120"/>
      <c r="BA36" s="126"/>
      <c r="BB36" s="120"/>
      <c r="BC36" s="126"/>
      <c r="BD36" s="12"/>
      <c r="BE36" s="12"/>
      <c r="BF36" s="12"/>
      <c r="BG36" s="12"/>
    </row>
    <row r="37" spans="13:59" ht="16.5" thickTop="1" thickBot="1" x14ac:dyDescent="0.3">
      <c r="M37" s="11">
        <v>1</v>
      </c>
      <c r="N37" s="10" t="s">
        <v>2</v>
      </c>
      <c r="O37" s="11">
        <v>10830360</v>
      </c>
      <c r="P37" s="26"/>
      <c r="Q37" s="27"/>
      <c r="R37" s="5"/>
      <c r="S37" s="7"/>
      <c r="T37" s="26"/>
      <c r="U37" s="27"/>
      <c r="V37" s="5"/>
      <c r="W37" s="7"/>
      <c r="X37" s="31">
        <f>SUM(P37+R37+T37+V37)</f>
        <v>0</v>
      </c>
      <c r="Y37" s="31">
        <f>SUM(Q37+S37+U37+W37)</f>
        <v>0</v>
      </c>
      <c r="Z37" s="38"/>
      <c r="AA37" s="7"/>
      <c r="AB37" s="39"/>
      <c r="AC37" s="40"/>
      <c r="AD37" s="5"/>
      <c r="AE37" s="7"/>
      <c r="AF37" s="39"/>
      <c r="AG37" s="40"/>
      <c r="AH37" s="30">
        <f>SUM(Z37+AB37+AD37+AF37)</f>
        <v>0</v>
      </c>
      <c r="AI37" s="30">
        <f>SUM(AA37+AC37+AE37+AG37)</f>
        <v>0</v>
      </c>
      <c r="AJ37" s="11"/>
      <c r="AK37" s="26"/>
      <c r="AL37" s="48"/>
      <c r="AM37" s="47"/>
      <c r="AN37" s="6"/>
      <c r="AO37" s="24"/>
      <c r="AP37" s="49"/>
      <c r="AQ37" s="24"/>
      <c r="AR37" s="49"/>
      <c r="AS37" s="24"/>
      <c r="AT37" s="6"/>
      <c r="AU37" s="41"/>
      <c r="AV37" s="42"/>
      <c r="AW37" s="41"/>
      <c r="AX37" s="35"/>
      <c r="AY37" s="27"/>
      <c r="AZ37" s="25">
        <f>SUM(AJ37:AY37)</f>
        <v>0</v>
      </c>
      <c r="BA37" s="28">
        <f>Y37</f>
        <v>0</v>
      </c>
      <c r="BB37" s="44" t="e">
        <f>AZ37/BA37</f>
        <v>#DIV/0!</v>
      </c>
      <c r="BC37" s="29"/>
    </row>
    <row r="38" spans="13:59" ht="16.5" thickTop="1" thickBot="1" x14ac:dyDescent="0.3">
      <c r="M38" s="11">
        <v>2</v>
      </c>
      <c r="N38" s="10" t="s">
        <v>3</v>
      </c>
      <c r="O38" s="11">
        <v>414822</v>
      </c>
      <c r="P38" s="26">
        <v>2</v>
      </c>
      <c r="Q38" s="27">
        <v>4</v>
      </c>
      <c r="R38" s="5">
        <v>3</v>
      </c>
      <c r="S38" s="7">
        <v>5</v>
      </c>
      <c r="T38" s="26">
        <v>3</v>
      </c>
      <c r="U38" s="27">
        <v>4</v>
      </c>
      <c r="V38" s="5">
        <v>1</v>
      </c>
      <c r="W38" s="7">
        <v>4</v>
      </c>
      <c r="X38" s="31">
        <f t="shared" ref="X38:X61" si="1">SUM(P38+R38+T38+V38)</f>
        <v>9</v>
      </c>
      <c r="Y38" s="31">
        <f t="shared" ref="Y38:Y61" si="2">SUM(Q38+S38+U38+W38)</f>
        <v>17</v>
      </c>
      <c r="Z38" s="38">
        <v>1</v>
      </c>
      <c r="AA38" s="7">
        <v>1</v>
      </c>
      <c r="AB38" s="39">
        <v>4</v>
      </c>
      <c r="AC38" s="40">
        <v>5</v>
      </c>
      <c r="AD38" s="5">
        <v>3</v>
      </c>
      <c r="AE38" s="7">
        <v>5</v>
      </c>
      <c r="AF38" s="39">
        <v>1</v>
      </c>
      <c r="AG38" s="40">
        <v>1</v>
      </c>
      <c r="AH38" s="30">
        <f t="shared" ref="AH38:AH61" si="3">SUM(Z38+AB38+AD38+AF38)</f>
        <v>9</v>
      </c>
      <c r="AI38" s="30">
        <f t="shared" ref="AI38:AI61" si="4">SUM(AA38+AC38+AE38+AG38)</f>
        <v>12</v>
      </c>
      <c r="AJ38" s="11">
        <v>9</v>
      </c>
      <c r="AK38" s="26"/>
      <c r="AL38" s="48"/>
      <c r="AM38" s="47">
        <v>1</v>
      </c>
      <c r="AN38" s="6">
        <v>1</v>
      </c>
      <c r="AO38" s="24"/>
      <c r="AP38" s="49"/>
      <c r="AQ38" s="24"/>
      <c r="AR38" s="49"/>
      <c r="AS38" s="24"/>
      <c r="AT38" s="6"/>
      <c r="AU38" s="41"/>
      <c r="AV38" s="42"/>
      <c r="AW38" s="41">
        <v>2</v>
      </c>
      <c r="AX38" s="35"/>
      <c r="AY38" s="27"/>
      <c r="AZ38" s="25">
        <f t="shared" ref="AZ38:AZ61" si="5">SUM(AJ38:AY38)</f>
        <v>13</v>
      </c>
      <c r="BA38" s="28">
        <f t="shared" ref="BA38:BA61" si="6">Y38</f>
        <v>17</v>
      </c>
      <c r="BB38" s="44">
        <f t="shared" ref="BB38:BB61" si="7">AZ38/BA38</f>
        <v>0.76470588235294112</v>
      </c>
      <c r="BC38" s="29">
        <v>0.5</v>
      </c>
    </row>
    <row r="39" spans="13:59" ht="16.5" thickTop="1" thickBot="1" x14ac:dyDescent="0.3">
      <c r="M39" s="36">
        <v>3</v>
      </c>
      <c r="N39" s="10" t="s">
        <v>4</v>
      </c>
      <c r="O39" s="11">
        <v>9365928</v>
      </c>
      <c r="P39" s="26">
        <v>3</v>
      </c>
      <c r="Q39" s="27">
        <v>6</v>
      </c>
      <c r="R39" s="5">
        <v>3</v>
      </c>
      <c r="S39" s="7">
        <v>14</v>
      </c>
      <c r="T39" s="26">
        <v>4</v>
      </c>
      <c r="U39" s="27">
        <v>8</v>
      </c>
      <c r="V39" s="5">
        <v>2</v>
      </c>
      <c r="W39" s="7">
        <v>6</v>
      </c>
      <c r="X39" s="31">
        <f t="shared" si="1"/>
        <v>12</v>
      </c>
      <c r="Y39" s="31">
        <f t="shared" si="2"/>
        <v>34</v>
      </c>
      <c r="Z39" s="38">
        <v>2</v>
      </c>
      <c r="AA39" s="7">
        <v>2</v>
      </c>
      <c r="AB39" s="39">
        <v>5</v>
      </c>
      <c r="AC39" s="40">
        <v>5</v>
      </c>
      <c r="AD39" s="5">
        <v>6</v>
      </c>
      <c r="AE39" s="7">
        <v>6</v>
      </c>
      <c r="AF39" s="39">
        <v>3</v>
      </c>
      <c r="AG39" s="40">
        <v>3</v>
      </c>
      <c r="AH39" s="30">
        <v>10</v>
      </c>
      <c r="AI39" s="30">
        <f t="shared" si="4"/>
        <v>16</v>
      </c>
      <c r="AJ39" s="11">
        <v>1</v>
      </c>
      <c r="AK39" s="26"/>
      <c r="AL39" s="48"/>
      <c r="AM39" s="47"/>
      <c r="AN39" s="6"/>
      <c r="AO39" s="24"/>
      <c r="AP39" s="49">
        <v>1</v>
      </c>
      <c r="AQ39" s="24"/>
      <c r="AR39" s="49"/>
      <c r="AS39" s="24"/>
      <c r="AT39" s="6"/>
      <c r="AU39" s="41"/>
      <c r="AV39" s="42"/>
      <c r="AW39" s="41">
        <v>1</v>
      </c>
      <c r="AX39" s="35"/>
      <c r="AY39" s="27"/>
      <c r="AZ39" s="25">
        <f t="shared" si="5"/>
        <v>3</v>
      </c>
      <c r="BA39" s="28">
        <f t="shared" si="6"/>
        <v>34</v>
      </c>
      <c r="BB39" s="44">
        <f t="shared" si="7"/>
        <v>8.8235294117647065E-2</v>
      </c>
      <c r="BC39" s="29">
        <v>1.8</v>
      </c>
    </row>
    <row r="40" spans="13:59" ht="16.5" thickTop="1" thickBot="1" x14ac:dyDescent="0.3">
      <c r="M40" s="36">
        <v>4</v>
      </c>
      <c r="N40" s="10" t="s">
        <v>7</v>
      </c>
      <c r="O40" s="11">
        <v>8922604</v>
      </c>
      <c r="P40" s="26">
        <v>4</v>
      </c>
      <c r="Q40" s="27">
        <v>7</v>
      </c>
      <c r="R40" s="5">
        <v>3</v>
      </c>
      <c r="S40" s="7">
        <v>8</v>
      </c>
      <c r="T40" s="26">
        <v>4</v>
      </c>
      <c r="U40" s="27">
        <v>9</v>
      </c>
      <c r="V40" s="5">
        <v>2</v>
      </c>
      <c r="W40" s="7">
        <v>11</v>
      </c>
      <c r="X40" s="31">
        <f t="shared" si="1"/>
        <v>13</v>
      </c>
      <c r="Y40" s="31">
        <f t="shared" si="2"/>
        <v>35</v>
      </c>
      <c r="Z40" s="38">
        <v>5</v>
      </c>
      <c r="AA40" s="7">
        <v>5</v>
      </c>
      <c r="AB40" s="39">
        <v>4</v>
      </c>
      <c r="AC40" s="40">
        <v>6</v>
      </c>
      <c r="AD40" s="5">
        <v>7</v>
      </c>
      <c r="AE40" s="7">
        <v>9</v>
      </c>
      <c r="AF40" s="39">
        <v>3</v>
      </c>
      <c r="AG40" s="40">
        <v>4</v>
      </c>
      <c r="AH40" s="30">
        <v>5</v>
      </c>
      <c r="AI40" s="30">
        <f t="shared" si="4"/>
        <v>24</v>
      </c>
      <c r="AJ40" s="11">
        <v>1</v>
      </c>
      <c r="AK40" s="26"/>
      <c r="AL40" s="48"/>
      <c r="AM40" s="47">
        <v>1</v>
      </c>
      <c r="AN40" s="6"/>
      <c r="AO40" s="24"/>
      <c r="AP40" s="49">
        <v>1</v>
      </c>
      <c r="AQ40" s="24"/>
      <c r="AR40" s="49"/>
      <c r="AS40" s="24"/>
      <c r="AT40" s="6"/>
      <c r="AU40" s="41"/>
      <c r="AV40" s="42"/>
      <c r="AW40" s="41">
        <v>3</v>
      </c>
      <c r="AX40" s="35"/>
      <c r="AY40" s="27"/>
      <c r="AZ40" s="25">
        <f t="shared" si="5"/>
        <v>6</v>
      </c>
      <c r="BA40" s="28">
        <f t="shared" si="6"/>
        <v>35</v>
      </c>
      <c r="BB40" s="44">
        <f t="shared" si="7"/>
        <v>0.17142857142857143</v>
      </c>
      <c r="BC40" s="29">
        <v>1.7</v>
      </c>
    </row>
    <row r="41" spans="13:59" ht="16.5" thickTop="1" thickBot="1" x14ac:dyDescent="0.3">
      <c r="M41" s="36">
        <v>5</v>
      </c>
      <c r="N41" s="10" t="s">
        <v>8</v>
      </c>
      <c r="O41" s="11">
        <v>9922738</v>
      </c>
      <c r="P41" s="26">
        <v>3</v>
      </c>
      <c r="Q41" s="27">
        <v>9</v>
      </c>
      <c r="R41" s="5">
        <v>3</v>
      </c>
      <c r="S41" s="7">
        <v>9</v>
      </c>
      <c r="T41" s="26">
        <v>3</v>
      </c>
      <c r="U41" s="27">
        <v>13</v>
      </c>
      <c r="V41" s="5">
        <v>3</v>
      </c>
      <c r="W41" s="7">
        <v>9</v>
      </c>
      <c r="X41" s="31">
        <f t="shared" si="1"/>
        <v>12</v>
      </c>
      <c r="Y41" s="31">
        <f t="shared" si="2"/>
        <v>40</v>
      </c>
      <c r="Z41" s="38">
        <v>3</v>
      </c>
      <c r="AA41" s="7">
        <v>4</v>
      </c>
      <c r="AB41" s="39">
        <v>4</v>
      </c>
      <c r="AC41" s="40">
        <v>4</v>
      </c>
      <c r="AD41" s="5">
        <v>4</v>
      </c>
      <c r="AE41" s="7">
        <v>5</v>
      </c>
      <c r="AF41" s="39">
        <v>4</v>
      </c>
      <c r="AG41" s="40">
        <v>4</v>
      </c>
      <c r="AH41" s="30">
        <v>6</v>
      </c>
      <c r="AI41" s="30">
        <f t="shared" si="4"/>
        <v>17</v>
      </c>
      <c r="AJ41" s="11">
        <v>4</v>
      </c>
      <c r="AK41" s="26">
        <v>1</v>
      </c>
      <c r="AL41" s="48"/>
      <c r="AM41" s="47"/>
      <c r="AN41" s="6"/>
      <c r="AO41" s="24"/>
      <c r="AP41" s="49"/>
      <c r="AQ41" s="24"/>
      <c r="AR41" s="49"/>
      <c r="AS41" s="24"/>
      <c r="AT41" s="6"/>
      <c r="AU41" s="41"/>
      <c r="AV41" s="42"/>
      <c r="AW41" s="41">
        <v>3</v>
      </c>
      <c r="AX41" s="35"/>
      <c r="AY41" s="27"/>
      <c r="AZ41" s="25">
        <f t="shared" si="5"/>
        <v>8</v>
      </c>
      <c r="BA41" s="28">
        <f t="shared" si="6"/>
        <v>40</v>
      </c>
      <c r="BB41" s="44">
        <f t="shared" si="7"/>
        <v>0.2</v>
      </c>
      <c r="BC41" s="29">
        <v>1.6</v>
      </c>
    </row>
    <row r="42" spans="13:59" ht="16.5" thickTop="1" thickBot="1" x14ac:dyDescent="0.3">
      <c r="M42" s="36">
        <v>6</v>
      </c>
      <c r="N42" s="10" t="s">
        <v>9</v>
      </c>
      <c r="O42" s="11">
        <v>10819523</v>
      </c>
      <c r="P42" s="26">
        <v>1</v>
      </c>
      <c r="Q42" s="27">
        <v>6</v>
      </c>
      <c r="R42" s="5">
        <v>1</v>
      </c>
      <c r="S42" s="7">
        <v>4</v>
      </c>
      <c r="T42" s="26">
        <v>2</v>
      </c>
      <c r="U42" s="27">
        <v>7</v>
      </c>
      <c r="V42" s="5"/>
      <c r="W42" s="7"/>
      <c r="X42" s="31">
        <f t="shared" si="1"/>
        <v>4</v>
      </c>
      <c r="Y42" s="31">
        <f t="shared" si="2"/>
        <v>17</v>
      </c>
      <c r="Z42" s="38">
        <v>5</v>
      </c>
      <c r="AA42" s="7">
        <v>5</v>
      </c>
      <c r="AB42" s="39">
        <v>1</v>
      </c>
      <c r="AC42" s="40">
        <v>1</v>
      </c>
      <c r="AD42" s="5">
        <v>2</v>
      </c>
      <c r="AE42" s="7">
        <v>6</v>
      </c>
      <c r="AF42" s="39"/>
      <c r="AG42" s="40"/>
      <c r="AH42" s="30">
        <v>4</v>
      </c>
      <c r="AI42" s="30">
        <f t="shared" si="4"/>
        <v>12</v>
      </c>
      <c r="AJ42" s="11">
        <v>6</v>
      </c>
      <c r="AK42" s="26"/>
      <c r="AL42" s="48"/>
      <c r="AM42" s="47"/>
      <c r="AN42" s="6"/>
      <c r="AO42" s="24"/>
      <c r="AP42" s="49"/>
      <c r="AQ42" s="24"/>
      <c r="AR42" s="49"/>
      <c r="AS42" s="24"/>
      <c r="AT42" s="6">
        <v>12</v>
      </c>
      <c r="AU42" s="41"/>
      <c r="AV42" s="42"/>
      <c r="AW42" s="41">
        <v>2</v>
      </c>
      <c r="AX42" s="35">
        <v>1</v>
      </c>
      <c r="AY42" s="27"/>
      <c r="AZ42" s="25">
        <f t="shared" si="5"/>
        <v>21</v>
      </c>
      <c r="BA42" s="28">
        <f t="shared" si="6"/>
        <v>17</v>
      </c>
      <c r="BB42" s="44">
        <f t="shared" si="7"/>
        <v>1.2352941176470589</v>
      </c>
      <c r="BC42" s="29">
        <v>0</v>
      </c>
    </row>
    <row r="43" spans="13:59" ht="16.5" thickTop="1" thickBot="1" x14ac:dyDescent="0.3">
      <c r="M43" s="36">
        <v>7</v>
      </c>
      <c r="N43" s="10" t="s">
        <v>10</v>
      </c>
      <c r="O43" s="11">
        <v>4933832</v>
      </c>
      <c r="P43" s="26"/>
      <c r="Q43" s="27"/>
      <c r="R43" s="5"/>
      <c r="S43" s="7"/>
      <c r="T43" s="26"/>
      <c r="U43" s="27"/>
      <c r="V43" s="5"/>
      <c r="W43" s="7"/>
      <c r="X43" s="31">
        <f t="shared" si="1"/>
        <v>0</v>
      </c>
      <c r="Y43" s="31">
        <f t="shared" si="2"/>
        <v>0</v>
      </c>
      <c r="Z43" s="38"/>
      <c r="AA43" s="7"/>
      <c r="AB43" s="39"/>
      <c r="AC43" s="40"/>
      <c r="AD43" s="5"/>
      <c r="AE43" s="7"/>
      <c r="AF43" s="39"/>
      <c r="AG43" s="40"/>
      <c r="AH43" s="30">
        <f t="shared" si="3"/>
        <v>0</v>
      </c>
      <c r="AI43" s="30">
        <f t="shared" si="4"/>
        <v>0</v>
      </c>
      <c r="AJ43" s="11"/>
      <c r="AK43" s="26"/>
      <c r="AL43" s="48"/>
      <c r="AM43" s="47"/>
      <c r="AN43" s="6"/>
      <c r="AO43" s="24"/>
      <c r="AP43" s="49"/>
      <c r="AQ43" s="24"/>
      <c r="AR43" s="49"/>
      <c r="AS43" s="24"/>
      <c r="AT43" s="6"/>
      <c r="AU43" s="41"/>
      <c r="AV43" s="42"/>
      <c r="AW43" s="41"/>
      <c r="AX43" s="35"/>
      <c r="AY43" s="27"/>
      <c r="AZ43" s="25">
        <f t="shared" si="5"/>
        <v>0</v>
      </c>
      <c r="BA43" s="28">
        <f t="shared" si="6"/>
        <v>0</v>
      </c>
      <c r="BB43" s="44" t="e">
        <f t="shared" si="7"/>
        <v>#DIV/0!</v>
      </c>
      <c r="BC43" s="29"/>
    </row>
    <row r="44" spans="13:59" ht="16.5" thickTop="1" thickBot="1" x14ac:dyDescent="0.3">
      <c r="M44" s="36">
        <v>8</v>
      </c>
      <c r="N44" s="10" t="s">
        <v>11</v>
      </c>
      <c r="O44" s="11">
        <v>10883662</v>
      </c>
      <c r="P44" s="26">
        <v>4</v>
      </c>
      <c r="Q44" s="27">
        <v>5</v>
      </c>
      <c r="R44" s="5">
        <v>4</v>
      </c>
      <c r="S44" s="7">
        <v>8</v>
      </c>
      <c r="T44" s="26">
        <v>3</v>
      </c>
      <c r="U44" s="27">
        <v>9</v>
      </c>
      <c r="V44" s="5">
        <v>4</v>
      </c>
      <c r="W44" s="7">
        <v>13</v>
      </c>
      <c r="X44" s="31">
        <f t="shared" si="1"/>
        <v>15</v>
      </c>
      <c r="Y44" s="31">
        <f t="shared" si="2"/>
        <v>35</v>
      </c>
      <c r="Z44" s="38">
        <v>5</v>
      </c>
      <c r="AA44" s="7">
        <v>5</v>
      </c>
      <c r="AB44" s="39">
        <v>4</v>
      </c>
      <c r="AC44" s="40">
        <v>7</v>
      </c>
      <c r="AD44" s="5">
        <v>4</v>
      </c>
      <c r="AE44" s="7">
        <v>4</v>
      </c>
      <c r="AF44" s="39">
        <v>5</v>
      </c>
      <c r="AG44" s="40">
        <v>7</v>
      </c>
      <c r="AH44" s="30">
        <v>9</v>
      </c>
      <c r="AI44" s="30">
        <f t="shared" si="4"/>
        <v>23</v>
      </c>
      <c r="AJ44" s="11">
        <v>5</v>
      </c>
      <c r="AK44" s="26"/>
      <c r="AL44" s="48"/>
      <c r="AM44" s="47"/>
      <c r="AN44" s="6">
        <v>2</v>
      </c>
      <c r="AO44" s="24"/>
      <c r="AP44" s="49"/>
      <c r="AQ44" s="24"/>
      <c r="AR44" s="49"/>
      <c r="AS44" s="24"/>
      <c r="AT44" s="6">
        <v>3</v>
      </c>
      <c r="AU44" s="41">
        <v>1</v>
      </c>
      <c r="AV44" s="42">
        <v>2</v>
      </c>
      <c r="AW44" s="41">
        <v>3</v>
      </c>
      <c r="AX44" s="35"/>
      <c r="AY44" s="27"/>
      <c r="AZ44" s="25">
        <f t="shared" si="5"/>
        <v>16</v>
      </c>
      <c r="BA44" s="28">
        <f t="shared" si="6"/>
        <v>35</v>
      </c>
      <c r="BB44" s="44">
        <f t="shared" si="7"/>
        <v>0.45714285714285713</v>
      </c>
      <c r="BC44" s="29">
        <v>1.1000000000000001</v>
      </c>
    </row>
    <row r="45" spans="13:59" ht="16.5" thickTop="1" thickBot="1" x14ac:dyDescent="0.3">
      <c r="M45" s="36">
        <v>9</v>
      </c>
      <c r="N45" s="10" t="s">
        <v>12</v>
      </c>
      <c r="O45" s="11">
        <v>10880791</v>
      </c>
      <c r="P45" s="26">
        <v>3</v>
      </c>
      <c r="Q45" s="27">
        <v>5</v>
      </c>
      <c r="R45" s="5">
        <v>4</v>
      </c>
      <c r="S45" s="7">
        <v>11</v>
      </c>
      <c r="T45" s="26">
        <v>3</v>
      </c>
      <c r="U45" s="27">
        <v>10</v>
      </c>
      <c r="V45" s="5">
        <v>3</v>
      </c>
      <c r="W45" s="7">
        <v>6</v>
      </c>
      <c r="X45" s="31">
        <f t="shared" si="1"/>
        <v>13</v>
      </c>
      <c r="Y45" s="31">
        <f t="shared" si="2"/>
        <v>32</v>
      </c>
      <c r="Z45" s="38">
        <v>3</v>
      </c>
      <c r="AA45" s="7">
        <v>4</v>
      </c>
      <c r="AB45" s="39">
        <v>3</v>
      </c>
      <c r="AC45" s="40">
        <v>9</v>
      </c>
      <c r="AD45" s="5">
        <v>3</v>
      </c>
      <c r="AE45" s="7">
        <v>6</v>
      </c>
      <c r="AF45" s="39">
        <v>3</v>
      </c>
      <c r="AG45" s="40">
        <v>5</v>
      </c>
      <c r="AH45" s="30">
        <v>5</v>
      </c>
      <c r="AI45" s="30">
        <f t="shared" si="4"/>
        <v>24</v>
      </c>
      <c r="AJ45" s="11">
        <v>3</v>
      </c>
      <c r="AK45" s="26"/>
      <c r="AL45" s="48">
        <v>2</v>
      </c>
      <c r="AM45" s="47"/>
      <c r="AN45" s="6">
        <v>2</v>
      </c>
      <c r="AO45" s="24"/>
      <c r="AP45" s="49"/>
      <c r="AQ45" s="24"/>
      <c r="AR45" s="49"/>
      <c r="AS45" s="24"/>
      <c r="AT45" s="6"/>
      <c r="AU45" s="41"/>
      <c r="AV45" s="42"/>
      <c r="AW45" s="41"/>
      <c r="AX45" s="35"/>
      <c r="AY45" s="27"/>
      <c r="AZ45" s="25">
        <f t="shared" si="5"/>
        <v>7</v>
      </c>
      <c r="BA45" s="28">
        <f t="shared" si="6"/>
        <v>32</v>
      </c>
      <c r="BB45" s="44">
        <f t="shared" si="7"/>
        <v>0.21875</v>
      </c>
      <c r="BC45" s="29">
        <v>1.6</v>
      </c>
    </row>
    <row r="46" spans="13:59" ht="16.5" thickTop="1" thickBot="1" x14ac:dyDescent="0.3">
      <c r="M46" s="36">
        <v>10</v>
      </c>
      <c r="N46" s="10" t="s">
        <v>95</v>
      </c>
      <c r="O46" s="11">
        <v>6798912</v>
      </c>
      <c r="P46" s="26">
        <v>3</v>
      </c>
      <c r="Q46" s="27">
        <v>6</v>
      </c>
      <c r="R46" s="5">
        <v>3</v>
      </c>
      <c r="S46" s="7">
        <v>5</v>
      </c>
      <c r="T46" s="26">
        <v>4</v>
      </c>
      <c r="U46" s="27">
        <v>7</v>
      </c>
      <c r="V46" s="5">
        <v>4</v>
      </c>
      <c r="W46" s="7">
        <v>8</v>
      </c>
      <c r="X46" s="31">
        <f t="shared" si="1"/>
        <v>14</v>
      </c>
      <c r="Y46" s="31">
        <f t="shared" si="2"/>
        <v>26</v>
      </c>
      <c r="Z46" s="38">
        <v>2</v>
      </c>
      <c r="AA46" s="7">
        <v>4</v>
      </c>
      <c r="AB46" s="39">
        <v>3</v>
      </c>
      <c r="AC46" s="40">
        <v>4</v>
      </c>
      <c r="AD46" s="5">
        <v>2</v>
      </c>
      <c r="AE46" s="7">
        <v>4</v>
      </c>
      <c r="AF46" s="39">
        <v>4</v>
      </c>
      <c r="AG46" s="40">
        <v>6</v>
      </c>
      <c r="AH46" s="30">
        <v>5</v>
      </c>
      <c r="AI46" s="30">
        <f t="shared" ref="AI46" si="8">SUM(AA46+AC46+AE46+AG46)</f>
        <v>18</v>
      </c>
      <c r="AJ46" s="11">
        <v>12</v>
      </c>
      <c r="AK46" s="26"/>
      <c r="AL46" s="48">
        <v>1</v>
      </c>
      <c r="AM46" s="47">
        <v>1</v>
      </c>
      <c r="AN46" s="6">
        <v>1</v>
      </c>
      <c r="AO46" s="24"/>
      <c r="AP46" s="49">
        <v>1</v>
      </c>
      <c r="AQ46" s="24"/>
      <c r="AR46" s="49"/>
      <c r="AS46" s="24"/>
      <c r="AT46" s="6"/>
      <c r="AU46" s="41"/>
      <c r="AV46" s="42"/>
      <c r="AW46" s="41"/>
      <c r="AX46" s="35"/>
      <c r="AY46" s="27"/>
      <c r="AZ46" s="25">
        <f t="shared" si="5"/>
        <v>16</v>
      </c>
      <c r="BA46" s="28">
        <f t="shared" si="6"/>
        <v>26</v>
      </c>
      <c r="BB46" s="44">
        <f t="shared" si="7"/>
        <v>0.61538461538461542</v>
      </c>
      <c r="BC46" s="29">
        <v>0.8</v>
      </c>
    </row>
    <row r="47" spans="13:59" ht="16.5" thickTop="1" thickBot="1" x14ac:dyDescent="0.3">
      <c r="M47" s="36">
        <v>11</v>
      </c>
      <c r="N47" s="10" t="s">
        <v>14</v>
      </c>
      <c r="O47" s="11">
        <v>9299998</v>
      </c>
      <c r="P47" s="26">
        <v>4</v>
      </c>
      <c r="Q47" s="27">
        <v>7</v>
      </c>
      <c r="R47" s="5">
        <v>2</v>
      </c>
      <c r="S47" s="7">
        <v>4</v>
      </c>
      <c r="T47" s="26">
        <v>3</v>
      </c>
      <c r="U47" s="27">
        <v>7</v>
      </c>
      <c r="V47" s="5">
        <v>3</v>
      </c>
      <c r="W47" s="7">
        <v>6</v>
      </c>
      <c r="X47" s="31">
        <f t="shared" ref="X47" si="9">SUM(P47+R47+T47+V47)</f>
        <v>12</v>
      </c>
      <c r="Y47" s="31">
        <f t="shared" ref="Y47" si="10">SUM(Q47+S47+U47+W47)</f>
        <v>24</v>
      </c>
      <c r="Z47" s="38">
        <v>5</v>
      </c>
      <c r="AA47" s="7">
        <v>6</v>
      </c>
      <c r="AB47" s="39">
        <v>2</v>
      </c>
      <c r="AC47" s="40">
        <v>2</v>
      </c>
      <c r="AD47" s="5">
        <v>4</v>
      </c>
      <c r="AE47" s="7">
        <v>5</v>
      </c>
      <c r="AF47" s="39">
        <v>3</v>
      </c>
      <c r="AG47" s="40">
        <v>6</v>
      </c>
      <c r="AH47" s="30">
        <v>8</v>
      </c>
      <c r="AI47" s="30">
        <f t="shared" ref="AI47" si="11">SUM(AA47+AC47+AE47+AG47)</f>
        <v>19</v>
      </c>
      <c r="AJ47" s="11">
        <v>5</v>
      </c>
      <c r="AK47" s="26"/>
      <c r="AL47" s="48"/>
      <c r="AM47" s="47"/>
      <c r="AN47" s="6"/>
      <c r="AO47" s="24">
        <v>1</v>
      </c>
      <c r="AP47" s="49"/>
      <c r="AQ47" s="24"/>
      <c r="AR47" s="49"/>
      <c r="AS47" s="24"/>
      <c r="AT47" s="6"/>
      <c r="AU47" s="41"/>
      <c r="AV47" s="42"/>
      <c r="AW47" s="41">
        <v>1</v>
      </c>
      <c r="AX47" s="35"/>
      <c r="AY47" s="27"/>
      <c r="AZ47" s="25">
        <f t="shared" si="5"/>
        <v>7</v>
      </c>
      <c r="BA47" s="28">
        <f t="shared" si="6"/>
        <v>24</v>
      </c>
      <c r="BB47" s="44">
        <f t="shared" si="7"/>
        <v>0.29166666666666669</v>
      </c>
      <c r="BC47" s="29">
        <v>1.4</v>
      </c>
    </row>
    <row r="48" spans="13:59" ht="16.5" thickTop="1" thickBot="1" x14ac:dyDescent="0.3">
      <c r="M48" s="36">
        <v>12</v>
      </c>
      <c r="N48" s="10" t="s">
        <v>15</v>
      </c>
      <c r="O48" s="11">
        <v>9075247</v>
      </c>
      <c r="P48" s="26">
        <v>3</v>
      </c>
      <c r="Q48" s="27">
        <v>5</v>
      </c>
      <c r="R48" s="5">
        <v>4</v>
      </c>
      <c r="S48" s="7">
        <v>8</v>
      </c>
      <c r="T48" s="26">
        <v>4</v>
      </c>
      <c r="U48" s="27">
        <v>6</v>
      </c>
      <c r="V48" s="5">
        <v>3</v>
      </c>
      <c r="W48" s="7">
        <v>7</v>
      </c>
      <c r="X48" s="31">
        <f t="shared" si="1"/>
        <v>14</v>
      </c>
      <c r="Y48" s="31">
        <f t="shared" si="2"/>
        <v>26</v>
      </c>
      <c r="Z48" s="38">
        <v>3</v>
      </c>
      <c r="AA48" s="7">
        <v>3</v>
      </c>
      <c r="AB48" s="39">
        <v>4</v>
      </c>
      <c r="AC48" s="40">
        <v>6</v>
      </c>
      <c r="AD48" s="5">
        <v>6</v>
      </c>
      <c r="AE48" s="7">
        <v>7</v>
      </c>
      <c r="AF48" s="39">
        <v>2</v>
      </c>
      <c r="AG48" s="40">
        <v>2</v>
      </c>
      <c r="AH48" s="30">
        <v>9</v>
      </c>
      <c r="AI48" s="30">
        <f t="shared" si="4"/>
        <v>18</v>
      </c>
      <c r="AJ48" s="11">
        <v>2</v>
      </c>
      <c r="AK48" s="26"/>
      <c r="AL48" s="48">
        <v>1</v>
      </c>
      <c r="AM48" s="47"/>
      <c r="AN48" s="6"/>
      <c r="AO48" s="24"/>
      <c r="AP48" s="49"/>
      <c r="AQ48" s="24"/>
      <c r="AR48" s="49">
        <v>1</v>
      </c>
      <c r="AS48" s="24">
        <v>1</v>
      </c>
      <c r="AT48" s="6"/>
      <c r="AU48" s="41"/>
      <c r="AV48" s="42"/>
      <c r="AW48" s="41"/>
      <c r="AX48" s="35"/>
      <c r="AY48" s="27"/>
      <c r="AZ48" s="25">
        <f t="shared" si="5"/>
        <v>5</v>
      </c>
      <c r="BA48" s="28">
        <f t="shared" si="6"/>
        <v>26</v>
      </c>
      <c r="BB48" s="44">
        <f t="shared" si="7"/>
        <v>0.19230769230769232</v>
      </c>
      <c r="BC48" s="29">
        <v>1.7</v>
      </c>
    </row>
    <row r="49" spans="13:58" ht="16.5" thickTop="1" thickBot="1" x14ac:dyDescent="0.3">
      <c r="M49" s="36">
        <v>13</v>
      </c>
      <c r="N49" s="10" t="s">
        <v>16</v>
      </c>
      <c r="O49" s="11">
        <v>10883641</v>
      </c>
      <c r="P49" s="26">
        <v>2</v>
      </c>
      <c r="Q49" s="27">
        <v>5</v>
      </c>
      <c r="R49" s="5">
        <v>3</v>
      </c>
      <c r="S49" s="7">
        <v>10</v>
      </c>
      <c r="T49" s="26">
        <v>3</v>
      </c>
      <c r="U49" s="27">
        <v>10</v>
      </c>
      <c r="V49" s="5">
        <v>3</v>
      </c>
      <c r="W49" s="7">
        <v>4</v>
      </c>
      <c r="X49" s="31">
        <f t="shared" si="1"/>
        <v>11</v>
      </c>
      <c r="Y49" s="31">
        <f t="shared" si="2"/>
        <v>29</v>
      </c>
      <c r="Z49" s="38">
        <v>2</v>
      </c>
      <c r="AA49" s="7">
        <v>2</v>
      </c>
      <c r="AB49" s="39">
        <v>5</v>
      </c>
      <c r="AC49" s="40">
        <v>5</v>
      </c>
      <c r="AD49" s="5">
        <v>3</v>
      </c>
      <c r="AE49" s="7">
        <v>3</v>
      </c>
      <c r="AF49" s="39">
        <v>2</v>
      </c>
      <c r="AG49" s="40">
        <v>3</v>
      </c>
      <c r="AH49" s="30">
        <v>9</v>
      </c>
      <c r="AI49" s="30">
        <f t="shared" si="4"/>
        <v>13</v>
      </c>
      <c r="AJ49" s="11">
        <v>1</v>
      </c>
      <c r="AK49" s="26">
        <v>1</v>
      </c>
      <c r="AL49" s="48"/>
      <c r="AM49" s="47"/>
      <c r="AN49" s="6">
        <v>1</v>
      </c>
      <c r="AO49" s="24">
        <v>2</v>
      </c>
      <c r="AP49" s="49"/>
      <c r="AQ49" s="24"/>
      <c r="AR49" s="49"/>
      <c r="AS49" s="24"/>
      <c r="AT49" s="6">
        <v>1</v>
      </c>
      <c r="AU49" s="41"/>
      <c r="AV49" s="42"/>
      <c r="AW49" s="41">
        <v>3</v>
      </c>
      <c r="AX49" s="35"/>
      <c r="AY49" s="27"/>
      <c r="AZ49" s="25">
        <f t="shared" si="5"/>
        <v>9</v>
      </c>
      <c r="BA49" s="28">
        <f t="shared" si="6"/>
        <v>29</v>
      </c>
      <c r="BB49" s="44">
        <f t="shared" si="7"/>
        <v>0.31034482758620691</v>
      </c>
      <c r="BC49" s="29">
        <v>1.4</v>
      </c>
    </row>
    <row r="50" spans="13:58" ht="16.5" thickTop="1" thickBot="1" x14ac:dyDescent="0.3">
      <c r="M50" s="36">
        <v>14</v>
      </c>
      <c r="N50" s="10" t="s">
        <v>17</v>
      </c>
      <c r="O50" s="11">
        <v>10819499</v>
      </c>
      <c r="P50" s="26">
        <v>2</v>
      </c>
      <c r="Q50" s="27">
        <v>3</v>
      </c>
      <c r="R50" s="5">
        <v>2</v>
      </c>
      <c r="S50" s="7">
        <v>5</v>
      </c>
      <c r="T50" s="26">
        <v>2</v>
      </c>
      <c r="U50" s="27">
        <v>6</v>
      </c>
      <c r="V50" s="5">
        <v>2</v>
      </c>
      <c r="W50" s="7">
        <v>8</v>
      </c>
      <c r="X50" s="31">
        <f t="shared" si="1"/>
        <v>8</v>
      </c>
      <c r="Y50" s="31">
        <f t="shared" si="2"/>
        <v>22</v>
      </c>
      <c r="Z50" s="38">
        <v>2</v>
      </c>
      <c r="AA50" s="7">
        <v>2</v>
      </c>
      <c r="AB50" s="39">
        <v>2</v>
      </c>
      <c r="AC50" s="40">
        <v>2</v>
      </c>
      <c r="AD50" s="5">
        <v>3</v>
      </c>
      <c r="AE50" s="7">
        <v>3</v>
      </c>
      <c r="AF50" s="39">
        <v>4</v>
      </c>
      <c r="AG50" s="40">
        <v>5</v>
      </c>
      <c r="AH50" s="30">
        <v>4</v>
      </c>
      <c r="AI50" s="30">
        <f t="shared" si="4"/>
        <v>12</v>
      </c>
      <c r="AJ50" s="11">
        <v>7</v>
      </c>
      <c r="AK50" s="26">
        <v>4</v>
      </c>
      <c r="AL50" s="48">
        <v>1</v>
      </c>
      <c r="AM50" s="47">
        <v>1</v>
      </c>
      <c r="AN50" s="6">
        <v>1</v>
      </c>
      <c r="AO50" s="24">
        <v>1</v>
      </c>
      <c r="AP50" s="49"/>
      <c r="AQ50" s="24"/>
      <c r="AR50" s="49"/>
      <c r="AS50" s="24">
        <v>1</v>
      </c>
      <c r="AT50" s="6">
        <v>10</v>
      </c>
      <c r="AU50" s="41"/>
      <c r="AV50" s="42"/>
      <c r="AW50" s="41"/>
      <c r="AX50" s="35"/>
      <c r="AY50" s="27"/>
      <c r="AZ50" s="25">
        <f t="shared" si="5"/>
        <v>26</v>
      </c>
      <c r="BA50" s="28">
        <f t="shared" si="6"/>
        <v>22</v>
      </c>
      <c r="BB50" s="44">
        <f t="shared" si="7"/>
        <v>1.1818181818181819</v>
      </c>
      <c r="BC50" s="29">
        <v>0</v>
      </c>
      <c r="BF50" s="46">
        <f>1/15</f>
        <v>6.6666666666666666E-2</v>
      </c>
    </row>
    <row r="51" spans="13:58" ht="16.5" thickTop="1" thickBot="1" x14ac:dyDescent="0.3">
      <c r="M51" s="36">
        <v>15</v>
      </c>
      <c r="N51" s="10" t="s">
        <v>18</v>
      </c>
      <c r="O51" s="11">
        <v>107886823</v>
      </c>
      <c r="P51" s="26">
        <v>4</v>
      </c>
      <c r="Q51" s="27">
        <v>9</v>
      </c>
      <c r="R51" s="5">
        <v>3</v>
      </c>
      <c r="S51" s="7">
        <v>5</v>
      </c>
      <c r="T51" s="26">
        <v>4</v>
      </c>
      <c r="U51" s="27">
        <v>9</v>
      </c>
      <c r="V51" s="5">
        <v>3</v>
      </c>
      <c r="W51" s="7">
        <v>8</v>
      </c>
      <c r="X51" s="31">
        <f t="shared" si="1"/>
        <v>14</v>
      </c>
      <c r="Y51" s="31">
        <f t="shared" si="2"/>
        <v>31</v>
      </c>
      <c r="Z51" s="38">
        <v>5</v>
      </c>
      <c r="AA51" s="7">
        <v>5</v>
      </c>
      <c r="AB51" s="39">
        <v>4</v>
      </c>
      <c r="AC51" s="40">
        <v>4</v>
      </c>
      <c r="AD51" s="5">
        <v>3</v>
      </c>
      <c r="AE51" s="7">
        <v>3</v>
      </c>
      <c r="AF51" s="39">
        <v>3</v>
      </c>
      <c r="AG51" s="40">
        <v>4</v>
      </c>
      <c r="AH51" s="30">
        <v>8</v>
      </c>
      <c r="AI51" s="30">
        <f t="shared" si="4"/>
        <v>16</v>
      </c>
      <c r="AJ51" s="11">
        <v>4</v>
      </c>
      <c r="AK51" s="26"/>
      <c r="AL51" s="48">
        <v>1</v>
      </c>
      <c r="AM51" s="47"/>
      <c r="AN51" s="6"/>
      <c r="AO51" s="24"/>
      <c r="AP51" s="49"/>
      <c r="AQ51" s="24"/>
      <c r="AR51" s="49"/>
      <c r="AS51" s="24"/>
      <c r="AT51" s="6"/>
      <c r="AU51" s="41"/>
      <c r="AV51" s="42"/>
      <c r="AW51" s="41"/>
      <c r="AX51" s="35">
        <v>1</v>
      </c>
      <c r="AY51" s="27">
        <v>1</v>
      </c>
      <c r="AZ51" s="25">
        <f t="shared" si="5"/>
        <v>7</v>
      </c>
      <c r="BA51" s="28">
        <f t="shared" si="6"/>
        <v>31</v>
      </c>
      <c r="BB51" s="44">
        <f t="shared" si="7"/>
        <v>0.22580645161290322</v>
      </c>
      <c r="BC51" s="29">
        <v>1.5</v>
      </c>
    </row>
    <row r="52" spans="13:58" ht="16.5" thickTop="1" thickBot="1" x14ac:dyDescent="0.3">
      <c r="M52" s="36">
        <v>16</v>
      </c>
      <c r="N52" s="10" t="s">
        <v>19</v>
      </c>
      <c r="O52" s="11">
        <v>10883683</v>
      </c>
      <c r="P52" s="26">
        <v>2</v>
      </c>
      <c r="Q52" s="27">
        <v>5</v>
      </c>
      <c r="R52" s="5">
        <v>3</v>
      </c>
      <c r="S52" s="7">
        <v>7</v>
      </c>
      <c r="T52" s="26">
        <v>2</v>
      </c>
      <c r="U52" s="27">
        <v>5</v>
      </c>
      <c r="V52" s="5">
        <v>2</v>
      </c>
      <c r="W52" s="7">
        <v>7</v>
      </c>
      <c r="X52" s="31">
        <f t="shared" si="1"/>
        <v>9</v>
      </c>
      <c r="Y52" s="31">
        <f t="shared" si="2"/>
        <v>24</v>
      </c>
      <c r="Z52" s="38">
        <v>2</v>
      </c>
      <c r="AA52" s="7">
        <v>4</v>
      </c>
      <c r="AB52" s="39">
        <v>4</v>
      </c>
      <c r="AC52" s="40">
        <v>5</v>
      </c>
      <c r="AD52" s="5">
        <v>4</v>
      </c>
      <c r="AE52" s="7">
        <v>4</v>
      </c>
      <c r="AF52" s="39">
        <v>5</v>
      </c>
      <c r="AG52" s="40">
        <v>6</v>
      </c>
      <c r="AH52" s="30">
        <v>8</v>
      </c>
      <c r="AI52" s="30">
        <f t="shared" si="4"/>
        <v>19</v>
      </c>
      <c r="AJ52" s="11">
        <v>8</v>
      </c>
      <c r="AK52" s="26">
        <v>1</v>
      </c>
      <c r="AL52" s="48">
        <v>1</v>
      </c>
      <c r="AM52" s="47">
        <v>2</v>
      </c>
      <c r="AN52" s="6"/>
      <c r="AO52" s="24"/>
      <c r="AP52" s="49">
        <v>1</v>
      </c>
      <c r="AQ52" s="24"/>
      <c r="AR52" s="49"/>
      <c r="AS52" s="24"/>
      <c r="AT52" s="6"/>
      <c r="AU52" s="41"/>
      <c r="AV52" s="42"/>
      <c r="AW52" s="41"/>
      <c r="AX52" s="35"/>
      <c r="AY52" s="27"/>
      <c r="AZ52" s="25">
        <f t="shared" si="5"/>
        <v>13</v>
      </c>
      <c r="BA52" s="28">
        <f t="shared" si="6"/>
        <v>24</v>
      </c>
      <c r="BB52" s="44">
        <f t="shared" si="7"/>
        <v>0.54166666666666663</v>
      </c>
      <c r="BC52" s="29">
        <v>0.9</v>
      </c>
    </row>
    <row r="53" spans="13:58" ht="16.5" thickTop="1" thickBot="1" x14ac:dyDescent="0.3">
      <c r="M53" s="36">
        <v>17</v>
      </c>
      <c r="N53" s="10" t="s">
        <v>20</v>
      </c>
      <c r="O53" s="11">
        <v>10259387</v>
      </c>
      <c r="P53" s="26">
        <v>5</v>
      </c>
      <c r="Q53" s="27">
        <v>10</v>
      </c>
      <c r="R53" s="5">
        <v>4</v>
      </c>
      <c r="S53" s="7">
        <v>11</v>
      </c>
      <c r="T53" s="26">
        <v>6</v>
      </c>
      <c r="U53" s="27">
        <v>18</v>
      </c>
      <c r="V53" s="5">
        <v>4</v>
      </c>
      <c r="W53" s="7">
        <v>10</v>
      </c>
      <c r="X53" s="31">
        <f t="shared" si="1"/>
        <v>19</v>
      </c>
      <c r="Y53" s="31">
        <f t="shared" si="2"/>
        <v>49</v>
      </c>
      <c r="Z53" s="38">
        <v>1</v>
      </c>
      <c r="AA53" s="7">
        <v>1</v>
      </c>
      <c r="AB53" s="39">
        <v>7</v>
      </c>
      <c r="AC53" s="40">
        <v>7</v>
      </c>
      <c r="AD53" s="5">
        <v>9</v>
      </c>
      <c r="AE53" s="7">
        <v>11</v>
      </c>
      <c r="AF53" s="39">
        <v>2</v>
      </c>
      <c r="AG53" s="40">
        <v>2</v>
      </c>
      <c r="AH53" s="30">
        <v>10</v>
      </c>
      <c r="AI53" s="30">
        <f t="shared" si="4"/>
        <v>21</v>
      </c>
      <c r="AJ53" s="11">
        <v>6</v>
      </c>
      <c r="AK53" s="26">
        <v>1</v>
      </c>
      <c r="AL53" s="48">
        <v>1</v>
      </c>
      <c r="AM53" s="47">
        <v>3</v>
      </c>
      <c r="AN53" s="6"/>
      <c r="AO53" s="24"/>
      <c r="AP53" s="49"/>
      <c r="AQ53" s="24"/>
      <c r="AR53" s="49"/>
      <c r="AS53" s="24"/>
      <c r="AT53" s="6"/>
      <c r="AU53" s="41"/>
      <c r="AV53" s="42"/>
      <c r="AW53" s="41"/>
      <c r="AX53" s="35"/>
      <c r="AY53" s="27"/>
      <c r="AZ53" s="25">
        <f t="shared" si="5"/>
        <v>11</v>
      </c>
      <c r="BA53" s="28">
        <f t="shared" si="6"/>
        <v>49</v>
      </c>
      <c r="BB53" s="44">
        <f t="shared" si="7"/>
        <v>0.22448979591836735</v>
      </c>
      <c r="BC53" s="29">
        <v>1.6</v>
      </c>
    </row>
    <row r="54" spans="13:58" ht="16.5" thickTop="1" thickBot="1" x14ac:dyDescent="0.3">
      <c r="M54" s="36">
        <v>18</v>
      </c>
      <c r="N54" s="10" t="s">
        <v>21</v>
      </c>
      <c r="O54" s="11">
        <v>10439206</v>
      </c>
      <c r="P54" s="26">
        <v>1</v>
      </c>
      <c r="Q54" s="27">
        <v>3</v>
      </c>
      <c r="R54" s="5">
        <v>2</v>
      </c>
      <c r="S54" s="7">
        <v>6</v>
      </c>
      <c r="T54" s="26">
        <v>2</v>
      </c>
      <c r="U54" s="27">
        <v>6</v>
      </c>
      <c r="V54" s="5">
        <v>2</v>
      </c>
      <c r="W54" s="7">
        <v>4</v>
      </c>
      <c r="X54" s="31">
        <f t="shared" si="1"/>
        <v>7</v>
      </c>
      <c r="Y54" s="31">
        <f t="shared" si="2"/>
        <v>19</v>
      </c>
      <c r="Z54" s="38">
        <v>2</v>
      </c>
      <c r="AA54" s="7">
        <v>2</v>
      </c>
      <c r="AB54" s="39">
        <v>1</v>
      </c>
      <c r="AC54" s="40">
        <v>4</v>
      </c>
      <c r="AD54" s="5">
        <v>3</v>
      </c>
      <c r="AE54" s="7">
        <v>7</v>
      </c>
      <c r="AF54" s="39">
        <v>3</v>
      </c>
      <c r="AG54" s="40">
        <v>5</v>
      </c>
      <c r="AH54" s="30">
        <v>6</v>
      </c>
      <c r="AI54" s="30">
        <f t="shared" si="4"/>
        <v>18</v>
      </c>
      <c r="AJ54" s="11">
        <v>2</v>
      </c>
      <c r="AK54" s="26"/>
      <c r="AL54" s="48"/>
      <c r="AM54" s="47">
        <v>1</v>
      </c>
      <c r="AN54" s="6">
        <v>2</v>
      </c>
      <c r="AO54" s="24">
        <v>1</v>
      </c>
      <c r="AP54" s="49"/>
      <c r="AQ54" s="24">
        <v>1</v>
      </c>
      <c r="AR54" s="49"/>
      <c r="AS54" s="24"/>
      <c r="AT54" s="6">
        <v>3</v>
      </c>
      <c r="AU54" s="41"/>
      <c r="AV54" s="42"/>
      <c r="AW54" s="41">
        <v>1</v>
      </c>
      <c r="AX54" s="35">
        <v>3</v>
      </c>
      <c r="AY54" s="27"/>
      <c r="AZ54" s="25">
        <f t="shared" si="5"/>
        <v>14</v>
      </c>
      <c r="BA54" s="28">
        <f t="shared" si="6"/>
        <v>19</v>
      </c>
      <c r="BB54" s="44">
        <f t="shared" si="7"/>
        <v>0.73684210526315785</v>
      </c>
      <c r="BC54" s="29">
        <v>0.7</v>
      </c>
    </row>
    <row r="55" spans="13:58" ht="16.5" thickTop="1" thickBot="1" x14ac:dyDescent="0.3">
      <c r="M55" s="36">
        <v>19</v>
      </c>
      <c r="N55" s="10" t="s">
        <v>22</v>
      </c>
      <c r="O55" s="11">
        <v>10328623</v>
      </c>
      <c r="P55" s="26">
        <v>2</v>
      </c>
      <c r="Q55" s="27">
        <v>4</v>
      </c>
      <c r="R55" s="5">
        <v>5</v>
      </c>
      <c r="S55" s="7">
        <v>8</v>
      </c>
      <c r="T55" s="26">
        <v>4</v>
      </c>
      <c r="U55" s="27">
        <v>6</v>
      </c>
      <c r="V55" s="5">
        <v>4</v>
      </c>
      <c r="W55" s="7">
        <v>7</v>
      </c>
      <c r="X55" s="31">
        <f t="shared" si="1"/>
        <v>15</v>
      </c>
      <c r="Y55" s="31">
        <f t="shared" si="2"/>
        <v>25</v>
      </c>
      <c r="Z55" s="38">
        <v>2</v>
      </c>
      <c r="AA55" s="7">
        <v>3</v>
      </c>
      <c r="AB55" s="39">
        <v>3</v>
      </c>
      <c r="AC55" s="40">
        <v>4</v>
      </c>
      <c r="AD55" s="5">
        <v>4</v>
      </c>
      <c r="AE55" s="7">
        <v>6</v>
      </c>
      <c r="AF55" s="39">
        <v>4</v>
      </c>
      <c r="AG55" s="40">
        <v>6</v>
      </c>
      <c r="AH55" s="30">
        <f t="shared" si="3"/>
        <v>13</v>
      </c>
      <c r="AI55" s="30">
        <f t="shared" si="4"/>
        <v>19</v>
      </c>
      <c r="AJ55" s="11">
        <v>5</v>
      </c>
      <c r="AK55" s="26">
        <v>2</v>
      </c>
      <c r="AL55" s="48"/>
      <c r="AM55" s="47">
        <v>1</v>
      </c>
      <c r="AN55" s="6">
        <v>2</v>
      </c>
      <c r="AO55" s="24">
        <v>1</v>
      </c>
      <c r="AP55" s="49"/>
      <c r="AQ55" s="24"/>
      <c r="AR55" s="49">
        <v>1</v>
      </c>
      <c r="AS55" s="24"/>
      <c r="AT55" s="6">
        <v>1</v>
      </c>
      <c r="AU55" s="41"/>
      <c r="AV55" s="42"/>
      <c r="AW55" s="41">
        <v>1</v>
      </c>
      <c r="AX55" s="35">
        <v>1</v>
      </c>
      <c r="AY55" s="27"/>
      <c r="AZ55" s="25">
        <f t="shared" si="5"/>
        <v>15</v>
      </c>
      <c r="BA55" s="28">
        <f t="shared" si="6"/>
        <v>25</v>
      </c>
      <c r="BB55" s="44">
        <f t="shared" si="7"/>
        <v>0.6</v>
      </c>
      <c r="BC55" s="29">
        <v>0.8</v>
      </c>
    </row>
    <row r="56" spans="13:58" ht="16.5" thickTop="1" thickBot="1" x14ac:dyDescent="0.3">
      <c r="M56" s="36">
        <v>20</v>
      </c>
      <c r="N56" s="10" t="s">
        <v>23</v>
      </c>
      <c r="O56" s="11">
        <v>10801659</v>
      </c>
      <c r="P56" s="26">
        <v>2</v>
      </c>
      <c r="Q56" s="27">
        <v>3</v>
      </c>
      <c r="R56" s="5">
        <v>2</v>
      </c>
      <c r="S56" s="7">
        <v>6</v>
      </c>
      <c r="T56" s="26">
        <v>2</v>
      </c>
      <c r="U56" s="27">
        <v>4</v>
      </c>
      <c r="V56" s="5">
        <v>2</v>
      </c>
      <c r="W56" s="7">
        <v>11</v>
      </c>
      <c r="X56" s="31">
        <f t="shared" si="1"/>
        <v>8</v>
      </c>
      <c r="Y56" s="31">
        <f t="shared" si="2"/>
        <v>24</v>
      </c>
      <c r="Z56" s="38">
        <v>3</v>
      </c>
      <c r="AA56" s="7">
        <v>4</v>
      </c>
      <c r="AB56" s="39">
        <v>3</v>
      </c>
      <c r="AC56" s="40">
        <v>4</v>
      </c>
      <c r="AD56" s="5">
        <v>4</v>
      </c>
      <c r="AE56" s="7">
        <v>4</v>
      </c>
      <c r="AF56" s="39">
        <v>5</v>
      </c>
      <c r="AG56" s="40">
        <v>6</v>
      </c>
      <c r="AH56" s="30">
        <v>6</v>
      </c>
      <c r="AI56" s="30">
        <f t="shared" si="4"/>
        <v>18</v>
      </c>
      <c r="AJ56" s="11"/>
      <c r="AK56" s="26"/>
      <c r="AL56" s="48">
        <v>2</v>
      </c>
      <c r="AM56" s="47"/>
      <c r="AN56" s="6"/>
      <c r="AO56" s="24"/>
      <c r="AP56" s="49"/>
      <c r="AQ56" s="24"/>
      <c r="AR56" s="49"/>
      <c r="AS56" s="24"/>
      <c r="AT56" s="6"/>
      <c r="AU56" s="41"/>
      <c r="AV56" s="42"/>
      <c r="AW56" s="41"/>
      <c r="AX56" s="35"/>
      <c r="AY56" s="27"/>
      <c r="AZ56" s="25">
        <f t="shared" si="5"/>
        <v>2</v>
      </c>
      <c r="BA56" s="28">
        <f t="shared" si="6"/>
        <v>24</v>
      </c>
      <c r="BB56" s="44">
        <f t="shared" si="7"/>
        <v>8.3333333333333329E-2</v>
      </c>
      <c r="BC56" s="29">
        <v>2</v>
      </c>
      <c r="BE56" s="1">
        <f>2*0.46</f>
        <v>0.92</v>
      </c>
      <c r="BF56" s="1">
        <f>2*0.07</f>
        <v>0.14000000000000001</v>
      </c>
    </row>
    <row r="57" spans="13:58" ht="16.5" thickTop="1" thickBot="1" x14ac:dyDescent="0.3">
      <c r="M57" s="36">
        <v>21</v>
      </c>
      <c r="N57" s="10" t="s">
        <v>24</v>
      </c>
      <c r="O57" s="11">
        <v>9369561</v>
      </c>
      <c r="P57" s="26">
        <v>4</v>
      </c>
      <c r="Q57" s="27">
        <v>9</v>
      </c>
      <c r="R57" s="5">
        <v>4</v>
      </c>
      <c r="S57" s="7">
        <v>8</v>
      </c>
      <c r="T57" s="26">
        <v>5</v>
      </c>
      <c r="U57" s="27">
        <v>15</v>
      </c>
      <c r="V57" s="5">
        <v>4</v>
      </c>
      <c r="W57" s="7">
        <v>14</v>
      </c>
      <c r="X57" s="31">
        <f t="shared" si="1"/>
        <v>17</v>
      </c>
      <c r="Y57" s="31">
        <f t="shared" si="2"/>
        <v>46</v>
      </c>
      <c r="Z57" s="38">
        <v>2</v>
      </c>
      <c r="AA57" s="7">
        <v>2</v>
      </c>
      <c r="AB57" s="39">
        <v>3</v>
      </c>
      <c r="AC57" s="40">
        <v>3</v>
      </c>
      <c r="AD57" s="5">
        <v>3</v>
      </c>
      <c r="AE57" s="7">
        <v>7</v>
      </c>
      <c r="AF57" s="39">
        <v>5</v>
      </c>
      <c r="AG57" s="40">
        <v>7</v>
      </c>
      <c r="AH57" s="30">
        <v>10</v>
      </c>
      <c r="AI57" s="30">
        <f t="shared" si="4"/>
        <v>19</v>
      </c>
      <c r="AJ57" s="11">
        <v>5</v>
      </c>
      <c r="AK57" s="26">
        <v>1</v>
      </c>
      <c r="AL57" s="48"/>
      <c r="AM57" s="47">
        <v>1</v>
      </c>
      <c r="AN57" s="6"/>
      <c r="AO57" s="24"/>
      <c r="AP57" s="49"/>
      <c r="AQ57" s="24"/>
      <c r="AR57" s="49"/>
      <c r="AS57" s="24"/>
      <c r="AT57" s="6">
        <v>1</v>
      </c>
      <c r="AU57" s="41">
        <v>2</v>
      </c>
      <c r="AV57" s="42"/>
      <c r="AW57" s="41"/>
      <c r="AX57" s="35"/>
      <c r="AY57" s="27"/>
      <c r="AZ57" s="25">
        <f t="shared" si="5"/>
        <v>10</v>
      </c>
      <c r="BA57" s="28">
        <f t="shared" si="6"/>
        <v>46</v>
      </c>
      <c r="BB57" s="44">
        <f t="shared" si="7"/>
        <v>0.21739130434782608</v>
      </c>
      <c r="BC57" s="29">
        <v>1.5</v>
      </c>
    </row>
    <row r="58" spans="13:58" ht="16.5" thickTop="1" thickBot="1" x14ac:dyDescent="0.3">
      <c r="M58" s="36">
        <v>22</v>
      </c>
      <c r="N58" s="10" t="s">
        <v>25</v>
      </c>
      <c r="O58" s="11">
        <v>11276642</v>
      </c>
      <c r="P58" s="26">
        <v>3</v>
      </c>
      <c r="Q58" s="27">
        <v>6</v>
      </c>
      <c r="R58" s="5">
        <v>2</v>
      </c>
      <c r="S58" s="7">
        <v>8</v>
      </c>
      <c r="T58" s="26">
        <v>3</v>
      </c>
      <c r="U58" s="27">
        <v>10</v>
      </c>
      <c r="V58" s="5">
        <v>2</v>
      </c>
      <c r="W58" s="7">
        <v>8</v>
      </c>
      <c r="X58" s="31">
        <f t="shared" si="1"/>
        <v>10</v>
      </c>
      <c r="Y58" s="31">
        <f t="shared" si="2"/>
        <v>32</v>
      </c>
      <c r="Z58" s="38">
        <v>0</v>
      </c>
      <c r="AA58" s="7">
        <v>0</v>
      </c>
      <c r="AB58" s="39">
        <v>5</v>
      </c>
      <c r="AC58" s="40">
        <v>6</v>
      </c>
      <c r="AD58" s="5">
        <v>3</v>
      </c>
      <c r="AE58" s="7">
        <v>4</v>
      </c>
      <c r="AF58" s="39">
        <v>4</v>
      </c>
      <c r="AG58" s="40">
        <v>4</v>
      </c>
      <c r="AH58" s="30">
        <v>6</v>
      </c>
      <c r="AI58" s="30">
        <f t="shared" si="4"/>
        <v>14</v>
      </c>
      <c r="AJ58" s="11">
        <v>1</v>
      </c>
      <c r="AK58" s="26"/>
      <c r="AL58" s="48"/>
      <c r="AM58" s="47"/>
      <c r="AN58" s="6">
        <v>1</v>
      </c>
      <c r="AO58" s="24"/>
      <c r="AP58" s="49">
        <v>3</v>
      </c>
      <c r="AQ58" s="24">
        <v>1</v>
      </c>
      <c r="AR58" s="49"/>
      <c r="AS58" s="24"/>
      <c r="AT58" s="6"/>
      <c r="AU58" s="41"/>
      <c r="AV58" s="42"/>
      <c r="AW58" s="41">
        <v>1</v>
      </c>
      <c r="AX58" s="35"/>
      <c r="AY58" s="27"/>
      <c r="AZ58" s="25">
        <f t="shared" si="5"/>
        <v>7</v>
      </c>
      <c r="BA58" s="28">
        <f t="shared" si="6"/>
        <v>32</v>
      </c>
      <c r="BB58" s="44">
        <f t="shared" si="7"/>
        <v>0.21875</v>
      </c>
      <c r="BC58" s="29">
        <v>1.5</v>
      </c>
    </row>
    <row r="59" spans="13:58" ht="16.5" thickTop="1" thickBot="1" x14ac:dyDescent="0.3">
      <c r="M59" s="36">
        <v>23</v>
      </c>
      <c r="N59" s="10" t="s">
        <v>26</v>
      </c>
      <c r="O59" s="11">
        <v>1980170</v>
      </c>
      <c r="P59" s="26">
        <v>5</v>
      </c>
      <c r="Q59" s="27">
        <v>15</v>
      </c>
      <c r="R59" s="5">
        <v>5</v>
      </c>
      <c r="S59" s="7">
        <v>13</v>
      </c>
      <c r="T59" s="26">
        <v>5</v>
      </c>
      <c r="U59" s="27">
        <v>18</v>
      </c>
      <c r="V59" s="5">
        <v>4</v>
      </c>
      <c r="W59" s="7">
        <v>14</v>
      </c>
      <c r="X59" s="31">
        <f t="shared" si="1"/>
        <v>19</v>
      </c>
      <c r="Y59" s="31">
        <f t="shared" si="2"/>
        <v>60</v>
      </c>
      <c r="Z59" s="38">
        <v>7</v>
      </c>
      <c r="AA59" s="7">
        <v>8</v>
      </c>
      <c r="AB59" s="39">
        <v>6</v>
      </c>
      <c r="AC59" s="40">
        <v>9</v>
      </c>
      <c r="AD59" s="5">
        <v>2</v>
      </c>
      <c r="AE59" s="7">
        <v>2</v>
      </c>
      <c r="AF59" s="39">
        <v>4</v>
      </c>
      <c r="AG59" s="40">
        <v>4</v>
      </c>
      <c r="AH59" s="30">
        <v>8</v>
      </c>
      <c r="AI59" s="30">
        <f t="shared" si="4"/>
        <v>23</v>
      </c>
      <c r="AJ59" s="11">
        <v>1</v>
      </c>
      <c r="AK59" s="26"/>
      <c r="AL59" s="48">
        <v>2</v>
      </c>
      <c r="AM59" s="47"/>
      <c r="AN59" s="6"/>
      <c r="AO59" s="24"/>
      <c r="AP59" s="49">
        <v>3</v>
      </c>
      <c r="AQ59" s="24"/>
      <c r="AR59" s="49"/>
      <c r="AS59" s="24"/>
      <c r="AT59" s="6"/>
      <c r="AU59" s="41"/>
      <c r="AV59" s="42"/>
      <c r="AW59" s="41">
        <v>1</v>
      </c>
      <c r="AX59" s="35"/>
      <c r="AY59" s="27"/>
      <c r="AZ59" s="25">
        <f t="shared" si="5"/>
        <v>7</v>
      </c>
      <c r="BA59" s="28">
        <f t="shared" si="6"/>
        <v>60</v>
      </c>
      <c r="BB59" s="44">
        <f t="shared" si="7"/>
        <v>0.11666666666666667</v>
      </c>
      <c r="BC59" s="29">
        <v>2</v>
      </c>
    </row>
    <row r="60" spans="13:58" ht="16.5" thickTop="1" thickBot="1" x14ac:dyDescent="0.3">
      <c r="M60" s="36">
        <v>24</v>
      </c>
      <c r="N60" s="10" t="s">
        <v>27</v>
      </c>
      <c r="O60" s="11">
        <v>5661949</v>
      </c>
      <c r="P60" s="26">
        <v>3</v>
      </c>
      <c r="Q60" s="27">
        <v>5</v>
      </c>
      <c r="R60" s="5">
        <v>4</v>
      </c>
      <c r="S60" s="7">
        <v>7</v>
      </c>
      <c r="T60" s="26">
        <v>4</v>
      </c>
      <c r="U60" s="27">
        <v>7</v>
      </c>
      <c r="V60" s="5">
        <v>3</v>
      </c>
      <c r="W60" s="7">
        <v>5</v>
      </c>
      <c r="X60" s="31">
        <f t="shared" si="1"/>
        <v>14</v>
      </c>
      <c r="Y60" s="31">
        <f t="shared" si="2"/>
        <v>24</v>
      </c>
      <c r="Z60" s="38">
        <v>2</v>
      </c>
      <c r="AA60" s="7">
        <v>2</v>
      </c>
      <c r="AB60" s="39">
        <v>1</v>
      </c>
      <c r="AC60" s="40">
        <v>1</v>
      </c>
      <c r="AD60" s="5">
        <v>3</v>
      </c>
      <c r="AE60" s="7">
        <v>3</v>
      </c>
      <c r="AF60" s="39">
        <v>4</v>
      </c>
      <c r="AG60" s="40">
        <v>4</v>
      </c>
      <c r="AH60" s="30">
        <v>6</v>
      </c>
      <c r="AI60" s="30">
        <f t="shared" si="4"/>
        <v>10</v>
      </c>
      <c r="AJ60" s="11">
        <v>3</v>
      </c>
      <c r="AK60" s="26"/>
      <c r="AL60" s="48"/>
      <c r="AM60" s="47"/>
      <c r="AN60" s="6"/>
      <c r="AO60" s="24">
        <v>2</v>
      </c>
      <c r="AP60" s="49"/>
      <c r="AQ60" s="24"/>
      <c r="AR60" s="49">
        <v>1</v>
      </c>
      <c r="AS60" s="24">
        <v>1</v>
      </c>
      <c r="AT60" s="6">
        <v>1</v>
      </c>
      <c r="AU60" s="41"/>
      <c r="AV60" s="42">
        <v>1</v>
      </c>
      <c r="AW60" s="41">
        <v>2</v>
      </c>
      <c r="AX60" s="35"/>
      <c r="AY60" s="27"/>
      <c r="AZ60" s="25">
        <f t="shared" si="5"/>
        <v>11</v>
      </c>
      <c r="BA60" s="28">
        <f t="shared" si="6"/>
        <v>24</v>
      </c>
      <c r="BB60" s="44">
        <f t="shared" si="7"/>
        <v>0.45833333333333331</v>
      </c>
      <c r="BC60" s="29">
        <v>1</v>
      </c>
    </row>
    <row r="61" spans="13:58" ht="16.5" thickTop="1" thickBot="1" x14ac:dyDescent="0.3">
      <c r="M61" s="36">
        <v>25</v>
      </c>
      <c r="N61" s="10" t="s">
        <v>28</v>
      </c>
      <c r="O61" s="11">
        <v>10786799</v>
      </c>
      <c r="P61" s="26">
        <v>3</v>
      </c>
      <c r="Q61" s="27">
        <v>6</v>
      </c>
      <c r="R61" s="5">
        <v>3</v>
      </c>
      <c r="S61" s="7">
        <v>6</v>
      </c>
      <c r="T61" s="26">
        <v>4</v>
      </c>
      <c r="U61" s="27">
        <v>9</v>
      </c>
      <c r="V61" s="5">
        <v>3</v>
      </c>
      <c r="W61" s="7">
        <v>7</v>
      </c>
      <c r="X61" s="31">
        <f t="shared" si="1"/>
        <v>13</v>
      </c>
      <c r="Y61" s="31">
        <f t="shared" si="2"/>
        <v>28</v>
      </c>
      <c r="Z61" s="38">
        <v>3</v>
      </c>
      <c r="AA61" s="7">
        <v>3</v>
      </c>
      <c r="AB61" s="39">
        <v>4</v>
      </c>
      <c r="AC61" s="40">
        <v>4</v>
      </c>
      <c r="AD61" s="5">
        <v>4</v>
      </c>
      <c r="AE61" s="7">
        <v>4</v>
      </c>
      <c r="AF61" s="39">
        <v>4</v>
      </c>
      <c r="AG61" s="40">
        <v>5</v>
      </c>
      <c r="AH61" s="30">
        <f t="shared" si="3"/>
        <v>15</v>
      </c>
      <c r="AI61" s="30">
        <f t="shared" si="4"/>
        <v>16</v>
      </c>
      <c r="AJ61" s="11">
        <v>2</v>
      </c>
      <c r="AK61" s="26"/>
      <c r="AL61" s="48"/>
      <c r="AM61" s="47">
        <v>2</v>
      </c>
      <c r="AN61" s="6"/>
      <c r="AO61" s="24"/>
      <c r="AP61" s="49"/>
      <c r="AQ61" s="24"/>
      <c r="AR61" s="49"/>
      <c r="AS61" s="24"/>
      <c r="AT61" s="6"/>
      <c r="AU61" s="41"/>
      <c r="AV61" s="42"/>
      <c r="AW61" s="41"/>
      <c r="AX61" s="35"/>
      <c r="AY61" s="27"/>
      <c r="AZ61" s="25">
        <f t="shared" si="5"/>
        <v>4</v>
      </c>
      <c r="BA61" s="28">
        <f t="shared" si="6"/>
        <v>28</v>
      </c>
      <c r="BB61" s="44">
        <f t="shared" si="7"/>
        <v>0.14285714285714285</v>
      </c>
      <c r="BC61" s="29">
        <v>1.8</v>
      </c>
    </row>
    <row r="62" spans="13:58" ht="16.5" thickTop="1" thickBot="1" x14ac:dyDescent="0.3">
      <c r="M62" s="85" t="s">
        <v>47</v>
      </c>
      <c r="N62" s="85"/>
      <c r="O62" s="85"/>
      <c r="P62" s="32">
        <f>SUM(P37:P61)</f>
        <v>68</v>
      </c>
      <c r="Q62" s="32">
        <f t="shared" ref="Q62:BC62" si="12">SUM(Q37:Q61)</f>
        <v>143</v>
      </c>
      <c r="R62" s="11">
        <f t="shared" si="12"/>
        <v>72</v>
      </c>
      <c r="S62" s="11">
        <f t="shared" si="12"/>
        <v>176</v>
      </c>
      <c r="T62" s="32">
        <f t="shared" si="12"/>
        <v>79</v>
      </c>
      <c r="U62" s="32">
        <f t="shared" si="12"/>
        <v>203</v>
      </c>
      <c r="V62" s="11">
        <f t="shared" si="12"/>
        <v>63</v>
      </c>
      <c r="W62" s="11">
        <f t="shared" si="12"/>
        <v>177</v>
      </c>
      <c r="X62" s="29">
        <f t="shared" si="12"/>
        <v>282</v>
      </c>
      <c r="Y62" s="29">
        <f t="shared" si="12"/>
        <v>699</v>
      </c>
      <c r="Z62" s="11">
        <f t="shared" si="12"/>
        <v>67</v>
      </c>
      <c r="AA62" s="11">
        <f t="shared" si="12"/>
        <v>77</v>
      </c>
      <c r="AB62" s="33">
        <f t="shared" si="12"/>
        <v>82</v>
      </c>
      <c r="AC62" s="33">
        <f t="shared" si="12"/>
        <v>107</v>
      </c>
      <c r="AD62" s="11">
        <f t="shared" si="12"/>
        <v>89</v>
      </c>
      <c r="AE62" s="11">
        <f t="shared" si="12"/>
        <v>118</v>
      </c>
      <c r="AF62" s="33">
        <f t="shared" si="12"/>
        <v>77</v>
      </c>
      <c r="AG62" s="33">
        <f t="shared" si="12"/>
        <v>99</v>
      </c>
      <c r="AH62" s="34">
        <f t="shared" si="12"/>
        <v>179</v>
      </c>
      <c r="AI62" s="34">
        <f t="shared" si="12"/>
        <v>401</v>
      </c>
      <c r="AJ62" s="11">
        <f t="shared" si="12"/>
        <v>93</v>
      </c>
      <c r="AK62" s="32">
        <f t="shared" si="12"/>
        <v>11</v>
      </c>
      <c r="AL62" s="43">
        <f t="shared" si="12"/>
        <v>12</v>
      </c>
      <c r="AM62" s="32">
        <f t="shared" si="12"/>
        <v>14</v>
      </c>
      <c r="AN62" s="43">
        <f t="shared" si="12"/>
        <v>13</v>
      </c>
      <c r="AO62" s="32">
        <f t="shared" si="12"/>
        <v>8</v>
      </c>
      <c r="AP62" s="43">
        <f t="shared" si="12"/>
        <v>10</v>
      </c>
      <c r="AQ62" s="32">
        <f t="shared" si="12"/>
        <v>2</v>
      </c>
      <c r="AR62" s="43">
        <f t="shared" si="12"/>
        <v>3</v>
      </c>
      <c r="AS62" s="32">
        <f t="shared" si="12"/>
        <v>3</v>
      </c>
      <c r="AT62" s="43">
        <f t="shared" si="12"/>
        <v>32</v>
      </c>
      <c r="AU62" s="32">
        <f t="shared" si="12"/>
        <v>3</v>
      </c>
      <c r="AV62" s="43">
        <f t="shared" si="12"/>
        <v>3</v>
      </c>
      <c r="AW62" s="32">
        <f t="shared" si="12"/>
        <v>24</v>
      </c>
      <c r="AX62" s="43">
        <f t="shared" si="12"/>
        <v>6</v>
      </c>
      <c r="AY62" s="32">
        <f t="shared" si="12"/>
        <v>1</v>
      </c>
      <c r="AZ62" s="11">
        <f t="shared" si="12"/>
        <v>238</v>
      </c>
      <c r="BA62" s="29">
        <f t="shared" si="12"/>
        <v>699</v>
      </c>
      <c r="BB62" s="45" t="e">
        <f t="shared" si="12"/>
        <v>#DIV/0!</v>
      </c>
      <c r="BC62" s="29">
        <f t="shared" si="12"/>
        <v>28.900000000000002</v>
      </c>
    </row>
    <row r="63" spans="13:58" ht="15.75" thickTop="1" x14ac:dyDescent="0.25"/>
  </sheetData>
  <mergeCells count="42">
    <mergeCell ref="M62:O62"/>
    <mergeCell ref="AU35:AU36"/>
    <mergeCell ref="AX35:AX36"/>
    <mergeCell ref="AJ34:BC34"/>
    <mergeCell ref="AJ35:AJ36"/>
    <mergeCell ref="AK35:AK36"/>
    <mergeCell ref="AN35:AN36"/>
    <mergeCell ref="AO35:AO36"/>
    <mergeCell ref="AT35:AT36"/>
    <mergeCell ref="AY35:AY36"/>
    <mergeCell ref="BC35:BC36"/>
    <mergeCell ref="AZ35:AZ36"/>
    <mergeCell ref="BA35:BA36"/>
    <mergeCell ref="BB35:BB36"/>
    <mergeCell ref="Z34:AI34"/>
    <mergeCell ref="Z35:AA35"/>
    <mergeCell ref="AB35:AC35"/>
    <mergeCell ref="AD35:AE35"/>
    <mergeCell ref="AF35:AG35"/>
    <mergeCell ref="AH35:AI35"/>
    <mergeCell ref="O34:O36"/>
    <mergeCell ref="P34:Y34"/>
    <mergeCell ref="P35:Q35"/>
    <mergeCell ref="R35:S35"/>
    <mergeCell ref="T35:U35"/>
    <mergeCell ref="V35:W35"/>
    <mergeCell ref="X35:Y35"/>
    <mergeCell ref="E3:J3"/>
    <mergeCell ref="B3:B4"/>
    <mergeCell ref="D3:D4"/>
    <mergeCell ref="A3:A4"/>
    <mergeCell ref="N34:N36"/>
    <mergeCell ref="C3:C4"/>
    <mergeCell ref="M34:M36"/>
    <mergeCell ref="AV35:AV36"/>
    <mergeCell ref="AW35:AW36"/>
    <mergeCell ref="AL35:AL36"/>
    <mergeCell ref="AM35:AM36"/>
    <mergeCell ref="AP35:AP36"/>
    <mergeCell ref="AQ35:AQ36"/>
    <mergeCell ref="AR35:AR36"/>
    <mergeCell ref="AS35:AS36"/>
  </mergeCells>
  <phoneticPr fontId="2" type="noConversion"/>
  <hyperlinks>
    <hyperlink ref="C12" r:id="rId1" xr:uid="{304162A1-4380-4E98-8DB9-9227488FD2BD}"/>
    <hyperlink ref="C19" r:id="rId2" xr:uid="{3349D3C9-4F9E-4036-A482-0C0C11F52D5D}"/>
    <hyperlink ref="C10" r:id="rId3" xr:uid="{3B42D751-FE2C-4A78-9BA6-31163EEE60D0}"/>
    <hyperlink ref="C8" r:id="rId4" xr:uid="{70C7E1B6-519D-4870-A747-2730600E4D7C}"/>
    <hyperlink ref="C22" r:id="rId5" xr:uid="{54AC3A38-00CE-468C-911B-9EBA4A76B305}"/>
    <hyperlink ref="C6" r:id="rId6" xr:uid="{7C45B42E-A0C1-4F11-AB5D-9C20876D527C}"/>
    <hyperlink ref="C28" r:id="rId7" xr:uid="{CB2D9878-E418-4EE0-9345-D81985E086E3}"/>
    <hyperlink ref="C29" r:id="rId8" xr:uid="{48364F20-C450-4A47-B3C1-F360D055A9F4}"/>
    <hyperlink ref="C13" r:id="rId9" xr:uid="{7164EBCF-50C3-4758-9300-CCBEF5381047}"/>
    <hyperlink ref="C15" r:id="rId10" xr:uid="{07C1BC3D-5C9B-48E7-8D72-7A6F743CF4F7}"/>
    <hyperlink ref="C21" r:id="rId11" xr:uid="{1D536516-49E6-400E-B629-C97B8E17101D}"/>
    <hyperlink ref="C23" r:id="rId12" xr:uid="{F181F0B8-32AC-4D85-A192-321E5FB3F179}"/>
    <hyperlink ref="C20" r:id="rId13" xr:uid="{860B9525-1D40-4CD3-B266-9193B7AA251D}"/>
    <hyperlink ref="C27" r:id="rId14" xr:uid="{4EA8AC72-FEED-42F0-A10A-6836A13E61C6}"/>
    <hyperlink ref="C7" r:id="rId15" xr:uid="{CE06912E-1B81-499D-8855-9221B5787F0E}"/>
    <hyperlink ref="C18" r:id="rId16" xr:uid="{5E0BE42D-86C0-4F47-8066-8DAD6A6600C9}"/>
    <hyperlink ref="C25" r:id="rId17" xr:uid="{42354B8B-4187-4CEA-9997-E48EE17D6391}"/>
    <hyperlink ref="C17" r:id="rId18" xr:uid="{91B49B0A-44A7-43DF-8250-05F3FED0D3E1}"/>
    <hyperlink ref="C16" r:id="rId19" xr:uid="{0539A2FF-AC90-4155-A8A2-D996DF232C0A}"/>
    <hyperlink ref="C26" r:id="rId20" xr:uid="{A8B89523-4C87-432E-9F16-4E3DA2AF1CEC}"/>
    <hyperlink ref="C14" r:id="rId21" xr:uid="{140EEF71-1B82-4FD0-91BB-A1A5248D0A6A}"/>
    <hyperlink ref="C9" r:id="rId22" xr:uid="{A9A937D7-C4F2-4755-B733-2C1540211960}"/>
    <hyperlink ref="C24" r:id="rId23" xr:uid="{2C268FC8-1BF1-4BE2-BCDC-16DF6D762224}"/>
    <hyperlink ref="C5" r:id="rId24" xr:uid="{940E534A-A0A5-49BC-A99F-80EF1D8EAAD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80EF-1FA2-4C00-BCB8-E6AF9C27AFD7}">
  <dimension ref="A1:U30"/>
  <sheetViews>
    <sheetView topLeftCell="C1" zoomScale="86" zoomScaleNormal="86" workbookViewId="0">
      <pane xSplit="6" ySplit="2" topLeftCell="I5" activePane="bottomRight" state="frozen"/>
      <selection activeCell="C1" sqref="C1"/>
      <selection pane="topRight" activeCell="G1" sqref="G1"/>
      <selection pane="bottomLeft" activeCell="C3" sqref="C3"/>
      <selection pane="bottomRight" activeCell="K31" sqref="K31"/>
    </sheetView>
  </sheetViews>
  <sheetFormatPr defaultRowHeight="15" x14ac:dyDescent="0.25"/>
  <cols>
    <col min="2" max="2" width="37.7109375" customWidth="1"/>
    <col min="3" max="3" width="8.5703125" customWidth="1"/>
    <col min="4" max="4" width="37.7109375" customWidth="1"/>
    <col min="5" max="5" width="38.85546875" customWidth="1"/>
    <col min="6" max="6" width="23.5703125" customWidth="1"/>
    <col min="7" max="7" width="14.5703125" customWidth="1"/>
    <col min="8" max="8" width="16.28515625" customWidth="1"/>
    <col min="9" max="9" width="14.42578125" customWidth="1"/>
    <col min="10" max="10" width="17.140625" customWidth="1"/>
    <col min="11" max="11" width="18.7109375" customWidth="1"/>
    <col min="12" max="12" width="14.7109375" customWidth="1"/>
    <col min="13" max="13" width="14.85546875" customWidth="1"/>
    <col min="14" max="15" width="12.140625" customWidth="1"/>
    <col min="16" max="16" width="13.42578125" customWidth="1"/>
  </cols>
  <sheetData>
    <row r="1" spans="1:21" ht="68.25" customHeight="1" thickTop="1" thickBot="1" x14ac:dyDescent="0.3">
      <c r="A1" s="4"/>
      <c r="B1" s="85" t="s">
        <v>5</v>
      </c>
      <c r="C1" s="99"/>
      <c r="D1" s="85" t="s">
        <v>5</v>
      </c>
      <c r="E1" s="85" t="s">
        <v>59</v>
      </c>
      <c r="F1" s="99" t="s">
        <v>6</v>
      </c>
      <c r="G1" s="130" t="s">
        <v>99</v>
      </c>
      <c r="H1" s="130"/>
      <c r="I1" s="130"/>
      <c r="J1" s="131" t="s">
        <v>98</v>
      </c>
      <c r="K1" s="131"/>
      <c r="L1" s="131"/>
      <c r="M1" s="130" t="s">
        <v>97</v>
      </c>
      <c r="N1" s="130"/>
      <c r="O1" s="130"/>
      <c r="P1" s="129" t="s">
        <v>103</v>
      </c>
      <c r="Q1" s="54"/>
      <c r="R1" s="54"/>
      <c r="S1" s="54"/>
      <c r="T1" s="54"/>
      <c r="U1" s="54"/>
    </row>
    <row r="2" spans="1:21" ht="86.25" customHeight="1" thickTop="1" thickBot="1" x14ac:dyDescent="0.3">
      <c r="A2" s="4"/>
      <c r="B2" s="85"/>
      <c r="C2" s="99"/>
      <c r="D2" s="85"/>
      <c r="E2" s="85"/>
      <c r="F2" s="99"/>
      <c r="G2" s="52" t="s">
        <v>100</v>
      </c>
      <c r="H2" s="63" t="s">
        <v>114</v>
      </c>
      <c r="I2" s="53" t="s">
        <v>106</v>
      </c>
      <c r="J2" s="70" t="s">
        <v>101</v>
      </c>
      <c r="K2" s="71" t="s">
        <v>102</v>
      </c>
      <c r="L2" s="72" t="s">
        <v>105</v>
      </c>
      <c r="M2" s="52" t="s">
        <v>115</v>
      </c>
      <c r="N2" s="63" t="s">
        <v>116</v>
      </c>
      <c r="O2" s="53" t="s">
        <v>104</v>
      </c>
      <c r="P2" s="129"/>
      <c r="Q2" s="54"/>
      <c r="R2" s="54"/>
      <c r="S2" s="54"/>
      <c r="T2" s="54"/>
      <c r="U2" s="54"/>
    </row>
    <row r="3" spans="1:21" ht="16.5" thickTop="1" thickBot="1" x14ac:dyDescent="0.3">
      <c r="A3" s="50">
        <v>1</v>
      </c>
      <c r="B3" s="50" t="s">
        <v>2</v>
      </c>
      <c r="C3" s="75">
        <v>1</v>
      </c>
      <c r="D3" s="74" t="s">
        <v>2</v>
      </c>
      <c r="E3" s="37" t="s">
        <v>107</v>
      </c>
      <c r="F3" s="51">
        <v>10830360</v>
      </c>
      <c r="G3" s="52">
        <v>0.4</v>
      </c>
      <c r="H3" s="63">
        <v>0.8</v>
      </c>
      <c r="I3" s="53">
        <f>SUM(G3:H3)</f>
        <v>1.2000000000000002</v>
      </c>
      <c r="J3" s="70">
        <v>0.2</v>
      </c>
      <c r="K3" s="71">
        <v>0</v>
      </c>
      <c r="L3" s="72">
        <f>SUM(J3:K3)</f>
        <v>0.2</v>
      </c>
      <c r="M3" s="52">
        <v>11</v>
      </c>
      <c r="N3" s="63">
        <v>5</v>
      </c>
      <c r="O3" s="53">
        <f>SUM(M3-N3)*0.6</f>
        <v>3.5999999999999996</v>
      </c>
      <c r="P3" s="62">
        <f>SUM(I3+L3+O3)</f>
        <v>5</v>
      </c>
      <c r="Q3" s="54"/>
      <c r="R3" s="54"/>
      <c r="S3" s="54"/>
      <c r="T3" s="54"/>
      <c r="U3" s="54"/>
    </row>
    <row r="4" spans="1:21" ht="16.5" thickTop="1" thickBot="1" x14ac:dyDescent="0.3">
      <c r="A4" s="50">
        <v>2</v>
      </c>
      <c r="B4" s="50" t="s">
        <v>3</v>
      </c>
      <c r="C4" s="75">
        <v>2</v>
      </c>
      <c r="D4" s="74" t="s">
        <v>3</v>
      </c>
      <c r="E4" s="37" t="s">
        <v>74</v>
      </c>
      <c r="F4" s="51">
        <v>414822</v>
      </c>
      <c r="G4" s="52">
        <v>0.5</v>
      </c>
      <c r="H4" s="63">
        <v>1</v>
      </c>
      <c r="I4" s="53">
        <f t="shared" ref="I4:I27" si="0">SUM(G4:H4)</f>
        <v>1.5</v>
      </c>
      <c r="J4" s="70">
        <v>0.2</v>
      </c>
      <c r="K4" s="71">
        <v>0.1</v>
      </c>
      <c r="L4" s="72">
        <f t="shared" ref="L4:L27" si="1">SUM(J4:K4)</f>
        <v>0.30000000000000004</v>
      </c>
      <c r="M4" s="52">
        <v>10</v>
      </c>
      <c r="N4" s="63">
        <v>6</v>
      </c>
      <c r="O4" s="73">
        <f t="shared" ref="O4:O27" si="2">SUM(M4-N4)*0.6</f>
        <v>2.4</v>
      </c>
      <c r="P4" s="62">
        <f t="shared" ref="P4:P27" si="3">SUM(I4+L4+O4)</f>
        <v>4.2</v>
      </c>
      <c r="Q4" s="54"/>
      <c r="R4" s="54"/>
      <c r="S4" s="54"/>
      <c r="T4" s="54"/>
      <c r="U4" s="54"/>
    </row>
    <row r="5" spans="1:21" ht="16.5" thickTop="1" thickBot="1" x14ac:dyDescent="0.3">
      <c r="A5" s="50">
        <v>3</v>
      </c>
      <c r="B5" s="50" t="s">
        <v>4</v>
      </c>
      <c r="C5" s="75">
        <v>3</v>
      </c>
      <c r="D5" s="74" t="s">
        <v>4</v>
      </c>
      <c r="E5" s="37" t="s">
        <v>86</v>
      </c>
      <c r="F5" s="51">
        <v>9365928</v>
      </c>
      <c r="G5" s="52">
        <v>0.4</v>
      </c>
      <c r="H5" s="63">
        <v>0</v>
      </c>
      <c r="I5" s="53">
        <f t="shared" si="0"/>
        <v>0.4</v>
      </c>
      <c r="J5" s="70">
        <v>0.2</v>
      </c>
      <c r="K5" s="71">
        <v>0.1</v>
      </c>
      <c r="L5" s="72">
        <f t="shared" si="1"/>
        <v>0.30000000000000004</v>
      </c>
      <c r="M5" s="52">
        <v>12</v>
      </c>
      <c r="N5" s="63">
        <v>2</v>
      </c>
      <c r="O5" s="73">
        <f t="shared" si="2"/>
        <v>6</v>
      </c>
      <c r="P5" s="62">
        <f t="shared" si="3"/>
        <v>6.7</v>
      </c>
      <c r="Q5" s="54"/>
      <c r="R5" s="54"/>
      <c r="S5" s="54"/>
      <c r="T5" s="54"/>
      <c r="U5" s="54"/>
    </row>
    <row r="6" spans="1:21" ht="16.5" thickTop="1" thickBot="1" x14ac:dyDescent="0.3">
      <c r="A6" s="50">
        <v>4</v>
      </c>
      <c r="B6" s="50" t="s">
        <v>7</v>
      </c>
      <c r="C6" s="75">
        <v>4</v>
      </c>
      <c r="D6" s="74" t="s">
        <v>7</v>
      </c>
      <c r="E6" s="37" t="s">
        <v>71</v>
      </c>
      <c r="F6" s="51">
        <v>8922604</v>
      </c>
      <c r="G6" s="52">
        <v>0.1</v>
      </c>
      <c r="H6" s="63">
        <v>1</v>
      </c>
      <c r="I6" s="53">
        <f t="shared" si="0"/>
        <v>1.1000000000000001</v>
      </c>
      <c r="J6" s="70">
        <v>0.5</v>
      </c>
      <c r="K6" s="71">
        <v>0.1</v>
      </c>
      <c r="L6" s="72">
        <f t="shared" si="1"/>
        <v>0.6</v>
      </c>
      <c r="M6" s="52">
        <v>13</v>
      </c>
      <c r="N6" s="63">
        <v>1</v>
      </c>
      <c r="O6" s="73">
        <f t="shared" si="2"/>
        <v>7.1999999999999993</v>
      </c>
      <c r="P6" s="62">
        <f t="shared" si="3"/>
        <v>8.8999999999999986</v>
      </c>
      <c r="Q6" s="54"/>
      <c r="R6" s="54"/>
      <c r="S6" s="54"/>
      <c r="T6" s="54"/>
      <c r="U6" s="54"/>
    </row>
    <row r="7" spans="1:21" ht="16.5" thickTop="1" thickBot="1" x14ac:dyDescent="0.3">
      <c r="A7" s="50">
        <v>5</v>
      </c>
      <c r="B7" s="50" t="s">
        <v>8</v>
      </c>
      <c r="C7" s="75">
        <v>5</v>
      </c>
      <c r="D7" s="74" t="s">
        <v>8</v>
      </c>
      <c r="E7" s="37" t="s">
        <v>92</v>
      </c>
      <c r="F7" s="51">
        <v>9922738</v>
      </c>
      <c r="G7" s="52">
        <v>0.1</v>
      </c>
      <c r="H7" s="63">
        <v>0.8</v>
      </c>
      <c r="I7" s="53">
        <f t="shared" si="0"/>
        <v>0.9</v>
      </c>
      <c r="J7" s="70">
        <v>0.2</v>
      </c>
      <c r="K7" s="71">
        <v>0.1</v>
      </c>
      <c r="L7" s="72">
        <f t="shared" si="1"/>
        <v>0.30000000000000004</v>
      </c>
      <c r="M7" s="52">
        <v>3</v>
      </c>
      <c r="N7" s="63">
        <v>3</v>
      </c>
      <c r="O7" s="73">
        <f t="shared" si="2"/>
        <v>0</v>
      </c>
      <c r="P7" s="62">
        <f t="shared" si="3"/>
        <v>1.2000000000000002</v>
      </c>
      <c r="Q7" s="54"/>
      <c r="R7" s="54"/>
      <c r="S7" s="54"/>
      <c r="T7" s="54"/>
      <c r="U7" s="54"/>
    </row>
    <row r="8" spans="1:21" ht="16.5" thickTop="1" thickBot="1" x14ac:dyDescent="0.3">
      <c r="A8" s="50">
        <v>6</v>
      </c>
      <c r="B8" s="50" t="s">
        <v>9</v>
      </c>
      <c r="C8" s="75">
        <v>6</v>
      </c>
      <c r="D8" s="74" t="s">
        <v>9</v>
      </c>
      <c r="E8" s="37" t="s">
        <v>68</v>
      </c>
      <c r="F8" s="51">
        <v>10819523</v>
      </c>
      <c r="G8" s="52">
        <v>0.8</v>
      </c>
      <c r="H8" s="63">
        <v>0</v>
      </c>
      <c r="I8" s="53">
        <f t="shared" si="0"/>
        <v>0.8</v>
      </c>
      <c r="J8" s="70">
        <v>0.3</v>
      </c>
      <c r="K8" s="71">
        <v>0.1</v>
      </c>
      <c r="L8" s="72">
        <f t="shared" si="1"/>
        <v>0.4</v>
      </c>
      <c r="M8" s="52">
        <v>5</v>
      </c>
      <c r="N8" s="63">
        <v>3</v>
      </c>
      <c r="O8" s="73">
        <f t="shared" si="2"/>
        <v>1.2</v>
      </c>
      <c r="P8" s="62">
        <f t="shared" si="3"/>
        <v>2.4000000000000004</v>
      </c>
      <c r="Q8" s="54"/>
      <c r="R8" s="54"/>
      <c r="S8" s="54"/>
      <c r="T8" s="54"/>
      <c r="U8" s="54"/>
    </row>
    <row r="9" spans="1:21" ht="16.5" thickTop="1" thickBot="1" x14ac:dyDescent="0.3">
      <c r="A9" s="50">
        <v>7</v>
      </c>
      <c r="B9" s="50" t="s">
        <v>10</v>
      </c>
      <c r="C9" s="75">
        <v>7</v>
      </c>
      <c r="D9" s="74" t="s">
        <v>10</v>
      </c>
      <c r="E9" s="50" t="s">
        <v>93</v>
      </c>
      <c r="F9" s="51">
        <v>4933832</v>
      </c>
      <c r="G9" s="52">
        <v>0</v>
      </c>
      <c r="H9" s="63">
        <v>0</v>
      </c>
      <c r="I9" s="53">
        <f t="shared" si="0"/>
        <v>0</v>
      </c>
      <c r="J9" s="70">
        <v>0</v>
      </c>
      <c r="K9" s="71">
        <v>0</v>
      </c>
      <c r="L9" s="72">
        <f t="shared" si="1"/>
        <v>0</v>
      </c>
      <c r="M9" s="52">
        <v>0</v>
      </c>
      <c r="N9" s="63">
        <v>0</v>
      </c>
      <c r="O9" s="73">
        <f t="shared" si="2"/>
        <v>0</v>
      </c>
      <c r="P9" s="62">
        <f t="shared" si="3"/>
        <v>0</v>
      </c>
      <c r="Q9" s="54"/>
      <c r="R9" s="54"/>
      <c r="S9" s="54"/>
      <c r="T9" s="54"/>
      <c r="U9" s="54"/>
    </row>
    <row r="10" spans="1:21" ht="16.5" thickTop="1" thickBot="1" x14ac:dyDescent="0.3">
      <c r="A10" s="50">
        <v>8</v>
      </c>
      <c r="B10" s="50" t="s">
        <v>11</v>
      </c>
      <c r="C10" s="75">
        <v>8</v>
      </c>
      <c r="D10" s="74" t="s">
        <v>11</v>
      </c>
      <c r="E10" s="37" t="s">
        <v>60</v>
      </c>
      <c r="F10" s="51">
        <v>10883662</v>
      </c>
      <c r="G10" s="52">
        <v>0.2</v>
      </c>
      <c r="H10" s="63">
        <v>1</v>
      </c>
      <c r="I10" s="53">
        <f t="shared" si="0"/>
        <v>1.2</v>
      </c>
      <c r="J10" s="70">
        <v>0.2</v>
      </c>
      <c r="K10" s="71">
        <v>0.1</v>
      </c>
      <c r="L10" s="72">
        <f t="shared" si="1"/>
        <v>0.30000000000000004</v>
      </c>
      <c r="M10" s="52">
        <v>14</v>
      </c>
      <c r="N10" s="63">
        <v>1</v>
      </c>
      <c r="O10" s="73">
        <v>7.5</v>
      </c>
      <c r="P10" s="62">
        <f t="shared" si="3"/>
        <v>9</v>
      </c>
      <c r="Q10" s="54"/>
      <c r="R10" s="54"/>
      <c r="S10" s="54"/>
      <c r="T10" s="54"/>
      <c r="U10" s="54"/>
    </row>
    <row r="11" spans="1:21" ht="16.5" thickTop="1" thickBot="1" x14ac:dyDescent="0.3">
      <c r="A11" s="50">
        <v>9</v>
      </c>
      <c r="B11" s="50" t="s">
        <v>12</v>
      </c>
      <c r="C11" s="75">
        <v>9</v>
      </c>
      <c r="D11" s="74" t="s">
        <v>12</v>
      </c>
      <c r="E11" s="37" t="s">
        <v>78</v>
      </c>
      <c r="F11" s="51">
        <v>10880791</v>
      </c>
      <c r="G11" s="52">
        <v>0.1</v>
      </c>
      <c r="H11" s="63">
        <v>1</v>
      </c>
      <c r="I11" s="53">
        <f t="shared" si="0"/>
        <v>1.1000000000000001</v>
      </c>
      <c r="J11" s="70">
        <v>0.1</v>
      </c>
      <c r="K11" s="71">
        <v>0.1</v>
      </c>
      <c r="L11" s="72">
        <f t="shared" si="1"/>
        <v>0.2</v>
      </c>
      <c r="M11" s="52">
        <v>13</v>
      </c>
      <c r="N11" s="63">
        <v>0</v>
      </c>
      <c r="O11" s="73">
        <v>7.5</v>
      </c>
      <c r="P11" s="62">
        <f t="shared" si="3"/>
        <v>8.8000000000000007</v>
      </c>
      <c r="Q11" s="54"/>
      <c r="R11" s="54"/>
      <c r="S11" s="54"/>
      <c r="T11" s="54"/>
      <c r="U11" s="54"/>
    </row>
    <row r="12" spans="1:21" ht="16.5" thickTop="1" thickBot="1" x14ac:dyDescent="0.3">
      <c r="A12" s="50">
        <v>10</v>
      </c>
      <c r="B12" s="50" t="s">
        <v>95</v>
      </c>
      <c r="C12" s="75">
        <v>10</v>
      </c>
      <c r="D12" s="74" t="s">
        <v>95</v>
      </c>
      <c r="E12" s="37" t="s">
        <v>91</v>
      </c>
      <c r="F12" s="51">
        <v>6798912</v>
      </c>
      <c r="G12" s="52">
        <v>0.2</v>
      </c>
      <c r="H12" s="63">
        <v>1</v>
      </c>
      <c r="I12" s="53">
        <f t="shared" si="0"/>
        <v>1.2</v>
      </c>
      <c r="J12" s="70">
        <v>0.1</v>
      </c>
      <c r="K12" s="71">
        <v>0.1</v>
      </c>
      <c r="L12" s="72">
        <f t="shared" si="1"/>
        <v>0.2</v>
      </c>
      <c r="M12" s="52">
        <v>15</v>
      </c>
      <c r="N12" s="63">
        <v>2</v>
      </c>
      <c r="O12" s="73">
        <v>7.5</v>
      </c>
      <c r="P12" s="62">
        <f t="shared" si="3"/>
        <v>8.9</v>
      </c>
      <c r="Q12" s="54"/>
      <c r="R12" s="54"/>
      <c r="S12" s="54"/>
      <c r="T12" s="54"/>
      <c r="U12" s="54"/>
    </row>
    <row r="13" spans="1:21" ht="16.5" thickTop="1" thickBot="1" x14ac:dyDescent="0.3">
      <c r="A13" s="50">
        <v>11</v>
      </c>
      <c r="B13" s="50" t="s">
        <v>14</v>
      </c>
      <c r="C13" s="75">
        <v>11</v>
      </c>
      <c r="D13" s="74" t="s">
        <v>14</v>
      </c>
      <c r="E13" s="37" t="s">
        <v>81</v>
      </c>
      <c r="F13" s="51">
        <v>9299998</v>
      </c>
      <c r="G13" s="52">
        <v>0.3</v>
      </c>
      <c r="H13" s="63">
        <v>1</v>
      </c>
      <c r="I13" s="53">
        <f t="shared" si="0"/>
        <v>1.3</v>
      </c>
      <c r="J13" s="70">
        <v>0.1</v>
      </c>
      <c r="K13" s="71">
        <v>0.1</v>
      </c>
      <c r="L13" s="72">
        <f t="shared" si="1"/>
        <v>0.2</v>
      </c>
      <c r="M13" s="52">
        <v>7</v>
      </c>
      <c r="N13" s="63">
        <v>1</v>
      </c>
      <c r="O13" s="73">
        <f t="shared" si="2"/>
        <v>3.5999999999999996</v>
      </c>
      <c r="P13" s="62">
        <f t="shared" si="3"/>
        <v>5.0999999999999996</v>
      </c>
      <c r="Q13" s="54"/>
      <c r="R13" s="54"/>
      <c r="S13" s="54"/>
      <c r="T13" s="54"/>
      <c r="U13" s="54"/>
    </row>
    <row r="14" spans="1:21" ht="16.5" thickTop="1" thickBot="1" x14ac:dyDescent="0.3">
      <c r="A14" s="50">
        <v>12</v>
      </c>
      <c r="B14" s="50" t="s">
        <v>15</v>
      </c>
      <c r="C14" s="75">
        <v>12</v>
      </c>
      <c r="D14" s="74" t="s">
        <v>15</v>
      </c>
      <c r="E14" s="37" t="s">
        <v>79</v>
      </c>
      <c r="F14" s="51">
        <v>9075247</v>
      </c>
      <c r="G14" s="52">
        <v>0.1</v>
      </c>
      <c r="H14" s="63">
        <v>0.8</v>
      </c>
      <c r="I14" s="53">
        <f t="shared" si="0"/>
        <v>0.9</v>
      </c>
      <c r="J14" s="70">
        <v>0.1</v>
      </c>
      <c r="K14" s="71">
        <v>0.1</v>
      </c>
      <c r="L14" s="72">
        <f t="shared" si="1"/>
        <v>0.2</v>
      </c>
      <c r="M14" s="52">
        <v>16</v>
      </c>
      <c r="N14" s="63">
        <v>1</v>
      </c>
      <c r="O14" s="73">
        <v>7.5</v>
      </c>
      <c r="P14" s="62">
        <f t="shared" si="3"/>
        <v>8.6</v>
      </c>
      <c r="Q14" s="54"/>
      <c r="R14" s="54"/>
      <c r="S14" s="54"/>
      <c r="T14" s="54"/>
      <c r="U14" s="54"/>
    </row>
    <row r="15" spans="1:21" ht="16.5" thickTop="1" thickBot="1" x14ac:dyDescent="0.3">
      <c r="A15" s="50">
        <v>13</v>
      </c>
      <c r="B15" s="50" t="s">
        <v>16</v>
      </c>
      <c r="C15" s="75">
        <v>13</v>
      </c>
      <c r="D15" s="74" t="s">
        <v>16</v>
      </c>
      <c r="E15" s="37" t="s">
        <v>89</v>
      </c>
      <c r="F15" s="51">
        <v>10883641</v>
      </c>
      <c r="G15" s="52">
        <v>0</v>
      </c>
      <c r="H15" s="63">
        <v>0</v>
      </c>
      <c r="I15" s="53">
        <f t="shared" si="0"/>
        <v>0</v>
      </c>
      <c r="J15" s="70">
        <v>0</v>
      </c>
      <c r="K15" s="71">
        <v>0</v>
      </c>
      <c r="L15" s="72">
        <f t="shared" si="1"/>
        <v>0</v>
      </c>
      <c r="M15" s="52">
        <v>0</v>
      </c>
      <c r="N15" s="63">
        <v>0</v>
      </c>
      <c r="O15" s="73">
        <f t="shared" si="2"/>
        <v>0</v>
      </c>
      <c r="P15" s="62">
        <f t="shared" si="3"/>
        <v>0</v>
      </c>
      <c r="Q15" s="54"/>
      <c r="R15" s="54"/>
      <c r="S15" s="54"/>
      <c r="T15" s="54"/>
      <c r="U15" s="54"/>
    </row>
    <row r="16" spans="1:21" ht="16.5" thickTop="1" thickBot="1" x14ac:dyDescent="0.3">
      <c r="A16" s="50">
        <v>14</v>
      </c>
      <c r="B16" s="50" t="s">
        <v>17</v>
      </c>
      <c r="C16" s="75">
        <v>14</v>
      </c>
      <c r="D16" s="74" t="s">
        <v>17</v>
      </c>
      <c r="E16" s="37" t="s">
        <v>87</v>
      </c>
      <c r="F16" s="51">
        <v>10819499</v>
      </c>
      <c r="G16" s="52">
        <v>0.2</v>
      </c>
      <c r="H16" s="63">
        <v>1</v>
      </c>
      <c r="I16" s="53">
        <f t="shared" si="0"/>
        <v>1.2</v>
      </c>
      <c r="J16" s="70">
        <v>0</v>
      </c>
      <c r="K16" s="71">
        <v>0</v>
      </c>
      <c r="L16" s="72">
        <f t="shared" si="1"/>
        <v>0</v>
      </c>
      <c r="M16" s="52">
        <v>3</v>
      </c>
      <c r="N16" s="63">
        <v>6</v>
      </c>
      <c r="O16" s="73">
        <v>0</v>
      </c>
      <c r="P16" s="62">
        <f t="shared" si="3"/>
        <v>1.2</v>
      </c>
      <c r="Q16" s="54"/>
      <c r="R16" s="54"/>
      <c r="S16" s="54"/>
      <c r="T16" s="54"/>
      <c r="U16" s="54"/>
    </row>
    <row r="17" spans="1:21" ht="16.5" thickTop="1" thickBot="1" x14ac:dyDescent="0.3">
      <c r="A17" s="50">
        <v>15</v>
      </c>
      <c r="B17" s="50" t="s">
        <v>18</v>
      </c>
      <c r="C17" s="75">
        <v>15</v>
      </c>
      <c r="D17" s="74" t="s">
        <v>18</v>
      </c>
      <c r="E17" s="37" t="s">
        <v>65</v>
      </c>
      <c r="F17" s="51">
        <v>107886823</v>
      </c>
      <c r="G17" s="52">
        <v>0.5</v>
      </c>
      <c r="H17" s="63">
        <v>0</v>
      </c>
      <c r="I17" s="53">
        <f t="shared" si="0"/>
        <v>0.5</v>
      </c>
      <c r="J17" s="70">
        <v>0.1</v>
      </c>
      <c r="K17" s="71">
        <v>0.1</v>
      </c>
      <c r="L17" s="72">
        <f t="shared" si="1"/>
        <v>0.2</v>
      </c>
      <c r="M17" s="52">
        <v>17</v>
      </c>
      <c r="N17" s="63">
        <v>3</v>
      </c>
      <c r="O17" s="73">
        <v>7.5</v>
      </c>
      <c r="P17" s="62">
        <f t="shared" si="3"/>
        <v>8.1999999999999993</v>
      </c>
      <c r="Q17" s="54"/>
      <c r="R17" s="54"/>
      <c r="S17" s="54"/>
      <c r="T17" s="54"/>
      <c r="U17" s="54"/>
    </row>
    <row r="18" spans="1:21" ht="16.5" thickTop="1" thickBot="1" x14ac:dyDescent="0.3">
      <c r="A18" s="50">
        <v>16</v>
      </c>
      <c r="B18" s="50" t="s">
        <v>19</v>
      </c>
      <c r="C18" s="75">
        <v>16</v>
      </c>
      <c r="D18" s="74" t="s">
        <v>19</v>
      </c>
      <c r="E18" s="37" t="s">
        <v>84</v>
      </c>
      <c r="F18" s="51">
        <v>10883683</v>
      </c>
      <c r="G18" s="52">
        <v>0.6</v>
      </c>
      <c r="H18" s="63">
        <v>0.8</v>
      </c>
      <c r="I18" s="53">
        <f t="shared" si="0"/>
        <v>1.4</v>
      </c>
      <c r="J18" s="70">
        <v>0.1</v>
      </c>
      <c r="K18" s="71">
        <v>0</v>
      </c>
      <c r="L18" s="72">
        <f t="shared" si="1"/>
        <v>0.1</v>
      </c>
      <c r="M18" s="52">
        <v>7</v>
      </c>
      <c r="N18" s="63">
        <v>1</v>
      </c>
      <c r="O18" s="73">
        <f t="shared" si="2"/>
        <v>3.5999999999999996</v>
      </c>
      <c r="P18" s="62">
        <f t="shared" si="3"/>
        <v>5.0999999999999996</v>
      </c>
      <c r="Q18" s="54"/>
      <c r="R18" s="54"/>
      <c r="S18" s="54"/>
      <c r="T18" s="54"/>
      <c r="U18" s="54"/>
    </row>
    <row r="19" spans="1:21" ht="16.5" thickTop="1" thickBot="1" x14ac:dyDescent="0.3">
      <c r="A19" s="50">
        <v>17</v>
      </c>
      <c r="B19" s="50" t="s">
        <v>20</v>
      </c>
      <c r="C19" s="75">
        <v>17</v>
      </c>
      <c r="D19" s="74" t="s">
        <v>20</v>
      </c>
      <c r="E19" s="37" t="s">
        <v>82</v>
      </c>
      <c r="F19" s="51">
        <v>10259387</v>
      </c>
      <c r="G19" s="52">
        <v>0.8</v>
      </c>
      <c r="H19" s="63">
        <v>1</v>
      </c>
      <c r="I19" s="53">
        <f t="shared" si="0"/>
        <v>1.8</v>
      </c>
      <c r="J19" s="70">
        <v>0.2</v>
      </c>
      <c r="K19" s="71">
        <v>0.1</v>
      </c>
      <c r="L19" s="72">
        <f t="shared" si="1"/>
        <v>0.30000000000000004</v>
      </c>
      <c r="M19" s="52">
        <v>17</v>
      </c>
      <c r="N19" s="63">
        <v>0</v>
      </c>
      <c r="O19" s="73">
        <v>7.5</v>
      </c>
      <c r="P19" s="62">
        <f t="shared" si="3"/>
        <v>9.6</v>
      </c>
      <c r="Q19" s="54"/>
      <c r="R19" s="54"/>
      <c r="S19" s="54"/>
      <c r="T19" s="54"/>
      <c r="U19" s="54"/>
    </row>
    <row r="20" spans="1:21" ht="16.5" thickTop="1" thickBot="1" x14ac:dyDescent="0.3">
      <c r="A20" s="50">
        <v>18</v>
      </c>
      <c r="B20" s="50" t="s">
        <v>21</v>
      </c>
      <c r="C20" s="75">
        <v>18</v>
      </c>
      <c r="D20" s="74" t="s">
        <v>21</v>
      </c>
      <c r="E20" s="37" t="s">
        <v>72</v>
      </c>
      <c r="F20" s="51">
        <v>10439206</v>
      </c>
      <c r="G20" s="52">
        <v>0.1</v>
      </c>
      <c r="H20" s="63">
        <v>1</v>
      </c>
      <c r="I20" s="53">
        <f t="shared" si="0"/>
        <v>1.1000000000000001</v>
      </c>
      <c r="J20" s="70">
        <v>0.1</v>
      </c>
      <c r="K20" s="71">
        <v>0.1</v>
      </c>
      <c r="L20" s="72">
        <f t="shared" si="1"/>
        <v>0.2</v>
      </c>
      <c r="M20" s="52">
        <v>5</v>
      </c>
      <c r="N20" s="63">
        <v>0</v>
      </c>
      <c r="O20" s="73">
        <f t="shared" si="2"/>
        <v>3</v>
      </c>
      <c r="P20" s="62">
        <f t="shared" si="3"/>
        <v>4.3</v>
      </c>
      <c r="Q20" s="54"/>
      <c r="R20" s="54"/>
      <c r="S20" s="54"/>
      <c r="T20" s="54"/>
      <c r="U20" s="54"/>
    </row>
    <row r="21" spans="1:21" ht="16.5" thickTop="1" thickBot="1" x14ac:dyDescent="0.3">
      <c r="A21" s="50">
        <v>19</v>
      </c>
      <c r="B21" s="50" t="s">
        <v>22</v>
      </c>
      <c r="C21" s="75">
        <v>19</v>
      </c>
      <c r="D21" s="74" t="s">
        <v>22</v>
      </c>
      <c r="E21" s="37" t="s">
        <v>83</v>
      </c>
      <c r="F21" s="51">
        <v>10328623</v>
      </c>
      <c r="G21" s="52">
        <v>0.8</v>
      </c>
      <c r="H21" s="63">
        <v>1</v>
      </c>
      <c r="I21" s="53">
        <f t="shared" si="0"/>
        <v>1.8</v>
      </c>
      <c r="J21" s="70">
        <v>0.1</v>
      </c>
      <c r="K21" s="71">
        <v>0.1</v>
      </c>
      <c r="L21" s="72">
        <f t="shared" si="1"/>
        <v>0.2</v>
      </c>
      <c r="M21" s="52">
        <v>10</v>
      </c>
      <c r="N21" s="63">
        <v>2</v>
      </c>
      <c r="O21" s="73">
        <f t="shared" si="2"/>
        <v>4.8</v>
      </c>
      <c r="P21" s="62">
        <f t="shared" si="3"/>
        <v>6.8</v>
      </c>
      <c r="Q21" s="54"/>
      <c r="R21" s="54"/>
      <c r="S21" s="54"/>
      <c r="T21" s="54"/>
      <c r="U21" s="54"/>
    </row>
    <row r="22" spans="1:21" ht="16.5" thickTop="1" thickBot="1" x14ac:dyDescent="0.3">
      <c r="A22" s="50">
        <v>20</v>
      </c>
      <c r="B22" s="50" t="s">
        <v>23</v>
      </c>
      <c r="C22" s="75">
        <v>20</v>
      </c>
      <c r="D22" s="74" t="s">
        <v>23</v>
      </c>
      <c r="E22" s="37" t="s">
        <v>96</v>
      </c>
      <c r="F22" s="51">
        <v>10801659</v>
      </c>
      <c r="G22" s="52">
        <v>0.3</v>
      </c>
      <c r="H22" s="63">
        <v>0.5</v>
      </c>
      <c r="I22" s="53">
        <f t="shared" si="0"/>
        <v>0.8</v>
      </c>
      <c r="J22" s="70">
        <v>0.1</v>
      </c>
      <c r="K22" s="71">
        <v>0.1</v>
      </c>
      <c r="L22" s="72">
        <f t="shared" si="1"/>
        <v>0.2</v>
      </c>
      <c r="M22" s="52">
        <v>12</v>
      </c>
      <c r="N22" s="63">
        <v>1</v>
      </c>
      <c r="O22" s="73">
        <f t="shared" si="2"/>
        <v>6.6</v>
      </c>
      <c r="P22" s="62">
        <f t="shared" si="3"/>
        <v>7.6</v>
      </c>
      <c r="Q22" s="54"/>
      <c r="R22" s="54"/>
      <c r="S22" s="54"/>
      <c r="T22" s="54"/>
      <c r="U22" s="54"/>
    </row>
    <row r="23" spans="1:21" ht="16.5" thickTop="1" thickBot="1" x14ac:dyDescent="0.3">
      <c r="A23" s="50">
        <v>21</v>
      </c>
      <c r="B23" s="50" t="s">
        <v>24</v>
      </c>
      <c r="C23" s="75">
        <v>21</v>
      </c>
      <c r="D23" s="74" t="s">
        <v>24</v>
      </c>
      <c r="E23" s="37" t="s">
        <v>88</v>
      </c>
      <c r="F23" s="51">
        <v>9369561</v>
      </c>
      <c r="G23" s="52">
        <v>0.5</v>
      </c>
      <c r="H23" s="63">
        <v>1</v>
      </c>
      <c r="I23" s="53">
        <f t="shared" si="0"/>
        <v>1.5</v>
      </c>
      <c r="J23" s="70">
        <v>0</v>
      </c>
      <c r="K23" s="71">
        <v>0</v>
      </c>
      <c r="L23" s="72">
        <f t="shared" si="1"/>
        <v>0</v>
      </c>
      <c r="M23" s="52">
        <v>20</v>
      </c>
      <c r="N23" s="63">
        <v>1</v>
      </c>
      <c r="O23" s="73">
        <v>7.5</v>
      </c>
      <c r="P23" s="62">
        <f t="shared" si="3"/>
        <v>9</v>
      </c>
      <c r="Q23" s="54"/>
      <c r="R23" s="54"/>
      <c r="S23" s="54"/>
      <c r="T23" s="54"/>
      <c r="U23" s="54"/>
    </row>
    <row r="24" spans="1:21" ht="16.5" thickTop="1" thickBot="1" x14ac:dyDescent="0.3">
      <c r="A24" s="50">
        <v>22</v>
      </c>
      <c r="B24" s="50" t="s">
        <v>25</v>
      </c>
      <c r="C24" s="75">
        <v>22</v>
      </c>
      <c r="D24" s="74" t="s">
        <v>25</v>
      </c>
      <c r="E24" s="37" t="s">
        <v>90</v>
      </c>
      <c r="F24" s="51">
        <v>11276642</v>
      </c>
      <c r="G24" s="52">
        <v>0.4</v>
      </c>
      <c r="H24" s="63">
        <v>1</v>
      </c>
      <c r="I24" s="53">
        <f t="shared" si="0"/>
        <v>1.4</v>
      </c>
      <c r="J24" s="70">
        <v>0.1</v>
      </c>
      <c r="K24" s="71">
        <v>0.1</v>
      </c>
      <c r="L24" s="72">
        <f t="shared" si="1"/>
        <v>0.2</v>
      </c>
      <c r="M24" s="52">
        <v>14</v>
      </c>
      <c r="N24" s="63">
        <v>2</v>
      </c>
      <c r="O24" s="73">
        <f t="shared" si="2"/>
        <v>7.1999999999999993</v>
      </c>
      <c r="P24" s="62">
        <f t="shared" si="3"/>
        <v>8.7999999999999989</v>
      </c>
      <c r="Q24" s="54"/>
      <c r="R24" s="54"/>
      <c r="S24" s="54"/>
      <c r="T24" s="54"/>
      <c r="U24" s="54"/>
    </row>
    <row r="25" spans="1:21" ht="16.5" thickTop="1" thickBot="1" x14ac:dyDescent="0.3">
      <c r="A25" s="50">
        <v>23</v>
      </c>
      <c r="B25" s="50" t="s">
        <v>26</v>
      </c>
      <c r="C25" s="75">
        <v>23</v>
      </c>
      <c r="D25" s="74" t="s">
        <v>26</v>
      </c>
      <c r="E25" s="37" t="s">
        <v>85</v>
      </c>
      <c r="F25" s="51">
        <v>1980170</v>
      </c>
      <c r="G25" s="52">
        <v>0.8</v>
      </c>
      <c r="H25" s="63">
        <v>0</v>
      </c>
      <c r="I25" s="53">
        <f t="shared" si="0"/>
        <v>0.8</v>
      </c>
      <c r="J25" s="70">
        <v>0.1</v>
      </c>
      <c r="K25" s="71">
        <v>0.1</v>
      </c>
      <c r="L25" s="72">
        <f t="shared" si="1"/>
        <v>0.2</v>
      </c>
      <c r="M25" s="52">
        <v>11</v>
      </c>
      <c r="N25" s="63">
        <v>0</v>
      </c>
      <c r="O25" s="73">
        <f t="shared" si="2"/>
        <v>6.6</v>
      </c>
      <c r="P25" s="62">
        <f t="shared" si="3"/>
        <v>7.6</v>
      </c>
      <c r="Q25" s="54"/>
      <c r="R25" s="54"/>
      <c r="S25" s="54"/>
      <c r="T25" s="54"/>
      <c r="U25" s="54"/>
    </row>
    <row r="26" spans="1:21" ht="16.5" thickTop="1" thickBot="1" x14ac:dyDescent="0.3">
      <c r="A26" s="50">
        <v>24</v>
      </c>
      <c r="B26" s="50" t="s">
        <v>27</v>
      </c>
      <c r="C26" s="75">
        <v>24</v>
      </c>
      <c r="D26" s="74" t="s">
        <v>27</v>
      </c>
      <c r="E26" s="37" t="s">
        <v>75</v>
      </c>
      <c r="F26" s="51">
        <v>5661949</v>
      </c>
      <c r="G26" s="52">
        <v>0.6</v>
      </c>
      <c r="H26" s="63">
        <v>0.8</v>
      </c>
      <c r="I26" s="53">
        <f t="shared" si="0"/>
        <v>1.4</v>
      </c>
      <c r="J26" s="70">
        <v>0.1</v>
      </c>
      <c r="K26" s="71">
        <v>0.1</v>
      </c>
      <c r="L26" s="72">
        <f t="shared" si="1"/>
        <v>0.2</v>
      </c>
      <c r="M26" s="52">
        <v>12</v>
      </c>
      <c r="N26" s="63">
        <v>1</v>
      </c>
      <c r="O26" s="73">
        <f t="shared" si="2"/>
        <v>6.6</v>
      </c>
      <c r="P26" s="62">
        <f t="shared" si="3"/>
        <v>8.1999999999999993</v>
      </c>
      <c r="Q26" s="54"/>
      <c r="R26" s="54"/>
      <c r="S26" s="54"/>
      <c r="T26" s="54"/>
      <c r="U26" s="54"/>
    </row>
    <row r="27" spans="1:21" ht="16.5" thickTop="1" thickBot="1" x14ac:dyDescent="0.3">
      <c r="A27" s="50">
        <v>25</v>
      </c>
      <c r="B27" s="50" t="s">
        <v>28</v>
      </c>
      <c r="C27" s="75">
        <v>25</v>
      </c>
      <c r="D27" s="74" t="s">
        <v>28</v>
      </c>
      <c r="E27" s="37" t="s">
        <v>77</v>
      </c>
      <c r="F27" s="51">
        <v>10786799</v>
      </c>
      <c r="G27" s="52">
        <v>0.8</v>
      </c>
      <c r="H27" s="63">
        <v>1</v>
      </c>
      <c r="I27" s="53">
        <f t="shared" si="0"/>
        <v>1.8</v>
      </c>
      <c r="J27" s="70">
        <v>0.1</v>
      </c>
      <c r="K27" s="71">
        <v>0.1</v>
      </c>
      <c r="L27" s="72">
        <f t="shared" si="1"/>
        <v>0.2</v>
      </c>
      <c r="M27" s="52">
        <v>10</v>
      </c>
      <c r="N27" s="63">
        <v>0</v>
      </c>
      <c r="O27" s="73">
        <f t="shared" si="2"/>
        <v>6</v>
      </c>
      <c r="P27" s="62">
        <f t="shared" si="3"/>
        <v>8</v>
      </c>
      <c r="Q27" s="54"/>
      <c r="R27" s="54"/>
      <c r="S27" s="54"/>
      <c r="T27" s="54"/>
      <c r="U27" s="54"/>
    </row>
    <row r="28" spans="1:21" ht="16.5" thickTop="1" thickBot="1" x14ac:dyDescent="0.3">
      <c r="O28" s="29" t="s">
        <v>117</v>
      </c>
      <c r="P28" s="76">
        <f>(SUM(P3:P27))/23</f>
        <v>6.6608695652173893</v>
      </c>
    </row>
    <row r="29" spans="1:21" ht="15.75" thickTop="1" x14ac:dyDescent="0.25"/>
    <row r="30" spans="1:21" x14ac:dyDescent="0.25">
      <c r="K30" s="56"/>
    </row>
  </sheetData>
  <mergeCells count="9">
    <mergeCell ref="B1:B2"/>
    <mergeCell ref="E1:E2"/>
    <mergeCell ref="F1:F2"/>
    <mergeCell ref="P1:P2"/>
    <mergeCell ref="M1:O1"/>
    <mergeCell ref="J1:L1"/>
    <mergeCell ref="G1:I1"/>
    <mergeCell ref="C1:C2"/>
    <mergeCell ref="D1:D2"/>
  </mergeCells>
  <hyperlinks>
    <hyperlink ref="E10" r:id="rId1" xr:uid="{44B1D390-1B8B-4E3C-9391-F81AE569C410}"/>
    <hyperlink ref="E17" r:id="rId2" xr:uid="{3D1732AD-E4DC-494E-8799-7CC0D7A4A630}"/>
    <hyperlink ref="E8" r:id="rId3" xr:uid="{6113BE82-00E2-4670-8E67-710FC7EDC22A}"/>
    <hyperlink ref="E6" r:id="rId4" xr:uid="{906D361C-B3FC-4B55-B75C-540313BB36FF}"/>
    <hyperlink ref="E20" r:id="rId5" xr:uid="{7BFA01B9-4112-4668-B136-C9DBE9F8F25F}"/>
    <hyperlink ref="E4" r:id="rId6" xr:uid="{968B623E-EEEF-4CA5-8AAF-811FE7252835}"/>
    <hyperlink ref="E26" r:id="rId7" xr:uid="{10021DF8-8863-49B9-8D51-DF7144D6BADC}"/>
    <hyperlink ref="E27" r:id="rId8" xr:uid="{15877051-4AF5-4676-AFB0-B7990BAF9C60}"/>
    <hyperlink ref="E11" r:id="rId9" xr:uid="{DAFC3A85-D0CE-4458-8B03-D048572C6733}"/>
    <hyperlink ref="E13" r:id="rId10" xr:uid="{3D2029A4-49D1-412D-BB6A-990672538DC2}"/>
    <hyperlink ref="E19" r:id="rId11" xr:uid="{5BE907C6-F7E3-40E6-8DA9-F43B995E9B8B}"/>
    <hyperlink ref="E21" r:id="rId12" xr:uid="{EB97AD74-2FD9-44DB-B9E2-1A9D8BA9408B}"/>
    <hyperlink ref="E18" r:id="rId13" xr:uid="{B96E33D2-B161-4476-A453-58896A27BD83}"/>
    <hyperlink ref="E25" r:id="rId14" xr:uid="{FBC5496F-1702-4DA3-94C9-455EA9500CC8}"/>
    <hyperlink ref="E5" r:id="rId15" xr:uid="{72AA4655-3293-463F-A9D0-88E60C9D32B2}"/>
    <hyperlink ref="E16" r:id="rId16" xr:uid="{9CC64729-9AF5-4F00-AD85-4A45587A7615}"/>
    <hyperlink ref="E23" r:id="rId17" xr:uid="{1B57E00E-8090-4AD4-81BA-58812E3CEC3F}"/>
    <hyperlink ref="E15" r:id="rId18" xr:uid="{C67C2585-460F-4C90-8DFF-9761F57274F3}"/>
    <hyperlink ref="E14" r:id="rId19" xr:uid="{41D5E0C4-4D51-430E-9188-6AB72E8CD5B9}"/>
    <hyperlink ref="E24" r:id="rId20" xr:uid="{13A68DB6-DB4A-4717-9883-46BB1A278F27}"/>
    <hyperlink ref="E12" r:id="rId21" xr:uid="{C3D182B4-9A3F-4890-A4BA-DB275A697001}"/>
    <hyperlink ref="E7" r:id="rId22" xr:uid="{27309D89-556F-413E-9C1C-CC61B3248C8B}"/>
    <hyperlink ref="E22" r:id="rId23" xr:uid="{A3D37F90-353A-4FD2-8DBC-E525AE2374D1}"/>
    <hyperlink ref="E3" r:id="rId24" xr:uid="{3667C63A-DF97-4F04-A298-6DEEEDAE3E0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DC0-CFD7-4AFE-9008-40525B5A079E}">
  <dimension ref="A2:I30"/>
  <sheetViews>
    <sheetView topLeftCell="A4" workbookViewId="0">
      <selection activeCell="L24" sqref="L24"/>
    </sheetView>
  </sheetViews>
  <sheetFormatPr defaultRowHeight="15" x14ac:dyDescent="0.25"/>
  <cols>
    <col min="1" max="1" width="9.140625" customWidth="1"/>
    <col min="2" max="2" width="38.28515625" customWidth="1"/>
    <col min="3" max="3" width="36.140625" customWidth="1"/>
    <col min="4" max="4" width="22.140625" customWidth="1"/>
    <col min="5" max="5" width="17.28515625" customWidth="1"/>
    <col min="6" max="6" width="15.85546875" customWidth="1"/>
    <col min="7" max="7" width="16.28515625" customWidth="1"/>
    <col min="8" max="8" width="14.7109375" customWidth="1"/>
    <col min="9" max="9" width="15" customWidth="1"/>
  </cols>
  <sheetData>
    <row r="2" spans="1:9" ht="15.75" thickBot="1" x14ac:dyDescent="0.3"/>
    <row r="3" spans="1:9" ht="16.5" thickTop="1" thickBot="1" x14ac:dyDescent="0.3">
      <c r="A3" s="99"/>
      <c r="B3" s="85" t="s">
        <v>5</v>
      </c>
      <c r="C3" s="89" t="s">
        <v>59</v>
      </c>
      <c r="D3" s="99" t="s">
        <v>6</v>
      </c>
      <c r="E3" s="85" t="s">
        <v>1</v>
      </c>
      <c r="F3" s="85"/>
      <c r="G3" s="85"/>
      <c r="H3" s="85"/>
      <c r="I3" s="85"/>
    </row>
    <row r="4" spans="1:9" ht="60.75" customHeight="1" thickTop="1" thickBot="1" x14ac:dyDescent="0.3">
      <c r="A4" s="99"/>
      <c r="B4" s="85"/>
      <c r="C4" s="90"/>
      <c r="D4" s="99"/>
      <c r="E4" s="64" t="s">
        <v>29</v>
      </c>
      <c r="F4" s="8" t="s">
        <v>118</v>
      </c>
      <c r="G4" s="59" t="s">
        <v>111</v>
      </c>
      <c r="H4" s="9" t="s">
        <v>119</v>
      </c>
      <c r="I4" s="58" t="s">
        <v>113</v>
      </c>
    </row>
    <row r="5" spans="1:9" ht="16.5" thickTop="1" thickBot="1" x14ac:dyDescent="0.3">
      <c r="A5" s="51">
        <v>1</v>
      </c>
      <c r="B5" s="50" t="s">
        <v>2</v>
      </c>
      <c r="C5" s="37" t="s">
        <v>107</v>
      </c>
      <c r="D5" s="51">
        <v>10830360</v>
      </c>
      <c r="E5" s="39">
        <v>1</v>
      </c>
      <c r="F5" s="6">
        <v>2.5</v>
      </c>
      <c r="G5" s="60">
        <v>3.5</v>
      </c>
      <c r="H5" s="7">
        <v>0.2</v>
      </c>
      <c r="I5" s="32">
        <f>SUM(E5:H5)</f>
        <v>7.2</v>
      </c>
    </row>
    <row r="6" spans="1:9" ht="16.5" thickTop="1" thickBot="1" x14ac:dyDescent="0.3">
      <c r="A6" s="51">
        <v>2</v>
      </c>
      <c r="B6" s="50" t="s">
        <v>3</v>
      </c>
      <c r="C6" s="37" t="s">
        <v>74</v>
      </c>
      <c r="D6" s="51">
        <v>414822</v>
      </c>
      <c r="E6" s="39"/>
      <c r="F6" s="6"/>
      <c r="G6" s="60"/>
      <c r="H6" s="7"/>
      <c r="I6" s="32">
        <f t="shared" ref="I6:I29" si="0">SUM(E6:H6)</f>
        <v>0</v>
      </c>
    </row>
    <row r="7" spans="1:9" ht="16.5" thickTop="1" thickBot="1" x14ac:dyDescent="0.3">
      <c r="A7" s="51">
        <v>3</v>
      </c>
      <c r="B7" s="50" t="s">
        <v>4</v>
      </c>
      <c r="C7" s="37" t="s">
        <v>86</v>
      </c>
      <c r="D7" s="51">
        <v>9365928</v>
      </c>
      <c r="E7" s="39"/>
      <c r="F7" s="6"/>
      <c r="G7" s="60"/>
      <c r="H7" s="7"/>
      <c r="I7" s="32">
        <f t="shared" si="0"/>
        <v>0</v>
      </c>
    </row>
    <row r="8" spans="1:9" ht="16.5" thickTop="1" thickBot="1" x14ac:dyDescent="0.3">
      <c r="A8" s="51">
        <v>4</v>
      </c>
      <c r="B8" s="50" t="s">
        <v>7</v>
      </c>
      <c r="C8" s="37" t="s">
        <v>71</v>
      </c>
      <c r="D8" s="51">
        <v>8922604</v>
      </c>
      <c r="E8" s="39"/>
      <c r="F8" s="6"/>
      <c r="G8" s="60"/>
      <c r="H8" s="7"/>
      <c r="I8" s="32">
        <f t="shared" si="0"/>
        <v>0</v>
      </c>
    </row>
    <row r="9" spans="1:9" ht="16.5" thickTop="1" thickBot="1" x14ac:dyDescent="0.3">
      <c r="A9" s="51">
        <v>5</v>
      </c>
      <c r="B9" s="50" t="s">
        <v>8</v>
      </c>
      <c r="C9" s="37" t="s">
        <v>92</v>
      </c>
      <c r="D9" s="51">
        <v>9922738</v>
      </c>
      <c r="E9" s="39"/>
      <c r="F9" s="6"/>
      <c r="G9" s="60"/>
      <c r="H9" s="7"/>
      <c r="I9" s="32">
        <f t="shared" si="0"/>
        <v>0</v>
      </c>
    </row>
    <row r="10" spans="1:9" ht="16.5" thickTop="1" thickBot="1" x14ac:dyDescent="0.3">
      <c r="A10" s="51">
        <v>6</v>
      </c>
      <c r="B10" s="50" t="s">
        <v>9</v>
      </c>
      <c r="C10" s="37" t="s">
        <v>68</v>
      </c>
      <c r="D10" s="51">
        <v>10819523</v>
      </c>
      <c r="E10" s="39">
        <v>0.5</v>
      </c>
      <c r="F10" s="6">
        <v>2.5</v>
      </c>
      <c r="G10" s="60">
        <v>2</v>
      </c>
      <c r="H10" s="7">
        <v>0.2</v>
      </c>
      <c r="I10" s="32">
        <f t="shared" si="0"/>
        <v>5.2</v>
      </c>
    </row>
    <row r="11" spans="1:9" ht="16.5" thickTop="1" thickBot="1" x14ac:dyDescent="0.3">
      <c r="A11" s="51">
        <v>7</v>
      </c>
      <c r="B11" s="50" t="s">
        <v>10</v>
      </c>
      <c r="C11" s="50" t="s">
        <v>93</v>
      </c>
      <c r="D11" s="51">
        <v>4933832</v>
      </c>
      <c r="E11" s="39"/>
      <c r="F11" s="6"/>
      <c r="G11" s="60"/>
      <c r="H11" s="7"/>
      <c r="I11" s="32">
        <f t="shared" si="0"/>
        <v>0</v>
      </c>
    </row>
    <row r="12" spans="1:9" ht="16.5" thickTop="1" thickBot="1" x14ac:dyDescent="0.3">
      <c r="A12" s="51">
        <v>8</v>
      </c>
      <c r="B12" s="50" t="s">
        <v>11</v>
      </c>
      <c r="C12" s="37" t="s">
        <v>60</v>
      </c>
      <c r="D12" s="51">
        <v>10883662</v>
      </c>
      <c r="E12" s="39"/>
      <c r="F12" s="6"/>
      <c r="G12" s="60"/>
      <c r="H12" s="7"/>
      <c r="I12" s="32">
        <f t="shared" si="0"/>
        <v>0</v>
      </c>
    </row>
    <row r="13" spans="1:9" ht="16.5" thickTop="1" thickBot="1" x14ac:dyDescent="0.3">
      <c r="A13" s="51">
        <v>9</v>
      </c>
      <c r="B13" s="50" t="s">
        <v>12</v>
      </c>
      <c r="C13" s="37" t="s">
        <v>78</v>
      </c>
      <c r="D13" s="51">
        <v>10880791</v>
      </c>
      <c r="E13" s="39"/>
      <c r="F13" s="6"/>
      <c r="G13" s="60"/>
      <c r="H13" s="7"/>
      <c r="I13" s="32">
        <f t="shared" si="0"/>
        <v>0</v>
      </c>
    </row>
    <row r="14" spans="1:9" ht="16.5" thickTop="1" thickBot="1" x14ac:dyDescent="0.3">
      <c r="A14" s="51">
        <v>10</v>
      </c>
      <c r="B14" s="50" t="s">
        <v>95</v>
      </c>
      <c r="C14" s="37" t="s">
        <v>91</v>
      </c>
      <c r="D14" s="51">
        <v>6798912</v>
      </c>
      <c r="E14" s="39"/>
      <c r="F14" s="6"/>
      <c r="G14" s="60"/>
      <c r="H14" s="7"/>
      <c r="I14" s="32">
        <f t="shared" si="0"/>
        <v>0</v>
      </c>
    </row>
    <row r="15" spans="1:9" ht="16.5" thickTop="1" thickBot="1" x14ac:dyDescent="0.3">
      <c r="A15" s="51">
        <v>11</v>
      </c>
      <c r="B15" s="50" t="s">
        <v>14</v>
      </c>
      <c r="C15" s="37" t="s">
        <v>81</v>
      </c>
      <c r="D15" s="51">
        <v>9299998</v>
      </c>
      <c r="E15" s="39"/>
      <c r="F15" s="6"/>
      <c r="G15" s="60"/>
      <c r="H15" s="7"/>
      <c r="I15" s="32">
        <f t="shared" si="0"/>
        <v>0</v>
      </c>
    </row>
    <row r="16" spans="1:9" ht="16.5" thickTop="1" thickBot="1" x14ac:dyDescent="0.3">
      <c r="A16" s="51">
        <v>12</v>
      </c>
      <c r="B16" s="50" t="s">
        <v>15</v>
      </c>
      <c r="C16" s="37" t="s">
        <v>79</v>
      </c>
      <c r="D16" s="51">
        <v>9075247</v>
      </c>
      <c r="E16" s="39"/>
      <c r="F16" s="6"/>
      <c r="G16" s="60"/>
      <c r="H16" s="7"/>
      <c r="I16" s="32">
        <f t="shared" si="0"/>
        <v>0</v>
      </c>
    </row>
    <row r="17" spans="1:9" ht="16.5" thickTop="1" thickBot="1" x14ac:dyDescent="0.3">
      <c r="A17" s="51">
        <v>13</v>
      </c>
      <c r="B17" s="50" t="s">
        <v>16</v>
      </c>
      <c r="C17" s="37" t="s">
        <v>89</v>
      </c>
      <c r="D17" s="51">
        <v>10883641</v>
      </c>
      <c r="E17" s="39"/>
      <c r="F17" s="6"/>
      <c r="G17" s="60"/>
      <c r="H17" s="7"/>
      <c r="I17" s="32">
        <f t="shared" si="0"/>
        <v>0</v>
      </c>
    </row>
    <row r="18" spans="1:9" ht="16.5" thickTop="1" thickBot="1" x14ac:dyDescent="0.3">
      <c r="A18" s="51">
        <v>14</v>
      </c>
      <c r="B18" s="50" t="s">
        <v>17</v>
      </c>
      <c r="C18" s="37" t="s">
        <v>87</v>
      </c>
      <c r="D18" s="51">
        <v>10819499</v>
      </c>
      <c r="E18" s="39"/>
      <c r="F18" s="6"/>
      <c r="G18" s="60"/>
      <c r="H18" s="7"/>
      <c r="I18" s="32">
        <f t="shared" si="0"/>
        <v>0</v>
      </c>
    </row>
    <row r="19" spans="1:9" ht="16.5" thickTop="1" thickBot="1" x14ac:dyDescent="0.3">
      <c r="A19" s="51">
        <v>15</v>
      </c>
      <c r="B19" s="50" t="s">
        <v>18</v>
      </c>
      <c r="C19" s="37" t="s">
        <v>65</v>
      </c>
      <c r="D19" s="51">
        <v>107886823</v>
      </c>
      <c r="E19" s="39"/>
      <c r="F19" s="6"/>
      <c r="G19" s="60"/>
      <c r="H19" s="7"/>
      <c r="I19" s="32">
        <f t="shared" si="0"/>
        <v>0</v>
      </c>
    </row>
    <row r="20" spans="1:9" ht="16.5" thickTop="1" thickBot="1" x14ac:dyDescent="0.3">
      <c r="A20" s="51">
        <v>16</v>
      </c>
      <c r="B20" s="50" t="s">
        <v>19</v>
      </c>
      <c r="C20" s="37" t="s">
        <v>84</v>
      </c>
      <c r="D20" s="51">
        <v>10883683</v>
      </c>
      <c r="E20" s="39"/>
      <c r="F20" s="6"/>
      <c r="G20" s="60"/>
      <c r="H20" s="7"/>
      <c r="I20" s="32">
        <f t="shared" si="0"/>
        <v>0</v>
      </c>
    </row>
    <row r="21" spans="1:9" ht="16.5" thickTop="1" thickBot="1" x14ac:dyDescent="0.3">
      <c r="A21" s="51">
        <v>17</v>
      </c>
      <c r="B21" s="50" t="s">
        <v>20</v>
      </c>
      <c r="C21" s="37" t="s">
        <v>82</v>
      </c>
      <c r="D21" s="51">
        <v>10259387</v>
      </c>
      <c r="E21" s="39">
        <v>1</v>
      </c>
      <c r="F21" s="6">
        <v>3.5</v>
      </c>
      <c r="G21" s="60">
        <v>4.5</v>
      </c>
      <c r="H21" s="7">
        <v>1</v>
      </c>
      <c r="I21" s="32">
        <f t="shared" si="0"/>
        <v>10</v>
      </c>
    </row>
    <row r="22" spans="1:9" ht="16.5" thickTop="1" thickBot="1" x14ac:dyDescent="0.3">
      <c r="A22" s="51">
        <v>18</v>
      </c>
      <c r="B22" s="50" t="s">
        <v>21</v>
      </c>
      <c r="C22" s="37" t="s">
        <v>72</v>
      </c>
      <c r="D22" s="51">
        <v>10439206</v>
      </c>
      <c r="E22" s="39"/>
      <c r="F22" s="6"/>
      <c r="G22" s="60"/>
      <c r="H22" s="7"/>
      <c r="I22" s="32">
        <f t="shared" si="0"/>
        <v>0</v>
      </c>
    </row>
    <row r="23" spans="1:9" ht="16.5" thickTop="1" thickBot="1" x14ac:dyDescent="0.3">
      <c r="A23" s="51">
        <v>19</v>
      </c>
      <c r="B23" s="50" t="s">
        <v>22</v>
      </c>
      <c r="C23" s="37" t="s">
        <v>83</v>
      </c>
      <c r="D23" s="51">
        <v>10328623</v>
      </c>
      <c r="E23" s="39">
        <v>0.7</v>
      </c>
      <c r="F23" s="6">
        <v>2.5</v>
      </c>
      <c r="G23" s="60">
        <v>3.5</v>
      </c>
      <c r="H23" s="7">
        <v>0.3</v>
      </c>
      <c r="I23" s="32">
        <f t="shared" si="0"/>
        <v>7</v>
      </c>
    </row>
    <row r="24" spans="1:9" ht="16.5" thickTop="1" thickBot="1" x14ac:dyDescent="0.3">
      <c r="A24" s="51">
        <v>20</v>
      </c>
      <c r="B24" s="50" t="s">
        <v>23</v>
      </c>
      <c r="C24" s="37" t="s">
        <v>96</v>
      </c>
      <c r="D24" s="51">
        <v>10801659</v>
      </c>
      <c r="E24" s="39"/>
      <c r="F24" s="6"/>
      <c r="G24" s="60"/>
      <c r="H24" s="7"/>
      <c r="I24" s="32">
        <f t="shared" si="0"/>
        <v>0</v>
      </c>
    </row>
    <row r="25" spans="1:9" ht="16.5" thickTop="1" thickBot="1" x14ac:dyDescent="0.3">
      <c r="A25" s="51">
        <v>21</v>
      </c>
      <c r="B25" s="50" t="s">
        <v>24</v>
      </c>
      <c r="C25" s="37" t="s">
        <v>88</v>
      </c>
      <c r="D25" s="51">
        <v>9369561</v>
      </c>
      <c r="E25" s="39"/>
      <c r="F25" s="6"/>
      <c r="G25" s="60"/>
      <c r="H25" s="7"/>
      <c r="I25" s="32">
        <f t="shared" si="0"/>
        <v>0</v>
      </c>
    </row>
    <row r="26" spans="1:9" ht="16.5" thickTop="1" thickBot="1" x14ac:dyDescent="0.3">
      <c r="A26" s="51">
        <v>22</v>
      </c>
      <c r="B26" s="50" t="s">
        <v>25</v>
      </c>
      <c r="C26" s="37" t="s">
        <v>90</v>
      </c>
      <c r="D26" s="51">
        <v>11276642</v>
      </c>
      <c r="E26" s="39"/>
      <c r="F26" s="6"/>
      <c r="G26" s="60"/>
      <c r="H26" s="7"/>
      <c r="I26" s="32">
        <f t="shared" si="0"/>
        <v>0</v>
      </c>
    </row>
    <row r="27" spans="1:9" ht="16.5" thickTop="1" thickBot="1" x14ac:dyDescent="0.3">
      <c r="A27" s="51">
        <v>23</v>
      </c>
      <c r="B27" s="50" t="s">
        <v>26</v>
      </c>
      <c r="C27" s="37" t="s">
        <v>85</v>
      </c>
      <c r="D27" s="51">
        <v>1980170</v>
      </c>
      <c r="E27" s="39">
        <v>1</v>
      </c>
      <c r="F27" s="6">
        <v>3.5</v>
      </c>
      <c r="G27" s="60">
        <v>4.5</v>
      </c>
      <c r="H27" s="7">
        <v>1</v>
      </c>
      <c r="I27" s="32">
        <f t="shared" si="0"/>
        <v>10</v>
      </c>
    </row>
    <row r="28" spans="1:9" ht="16.5" thickTop="1" thickBot="1" x14ac:dyDescent="0.3">
      <c r="A28" s="51">
        <v>24</v>
      </c>
      <c r="B28" s="50" t="s">
        <v>27</v>
      </c>
      <c r="C28" s="37" t="s">
        <v>75</v>
      </c>
      <c r="D28" s="51">
        <v>5661949</v>
      </c>
      <c r="E28" s="39"/>
      <c r="F28" s="6"/>
      <c r="G28" s="60"/>
      <c r="H28" s="7"/>
      <c r="I28" s="32">
        <f t="shared" si="0"/>
        <v>0</v>
      </c>
    </row>
    <row r="29" spans="1:9" ht="16.5" thickTop="1" thickBot="1" x14ac:dyDescent="0.3">
      <c r="A29" s="51">
        <v>25</v>
      </c>
      <c r="B29" s="50" t="s">
        <v>28</v>
      </c>
      <c r="C29" s="37" t="s">
        <v>77</v>
      </c>
      <c r="D29" s="51">
        <v>10786799</v>
      </c>
      <c r="E29" s="39"/>
      <c r="F29" s="6"/>
      <c r="G29" s="60"/>
      <c r="H29" s="7"/>
      <c r="I29" s="32">
        <f t="shared" si="0"/>
        <v>0</v>
      </c>
    </row>
    <row r="30" spans="1:9" ht="15.75" thickTop="1" x14ac:dyDescent="0.25"/>
  </sheetData>
  <mergeCells count="5">
    <mergeCell ref="A3:A4"/>
    <mergeCell ref="B3:B4"/>
    <mergeCell ref="C3:C4"/>
    <mergeCell ref="D3:D4"/>
    <mergeCell ref="E3:I3"/>
  </mergeCells>
  <hyperlinks>
    <hyperlink ref="C12" r:id="rId1" xr:uid="{4799112A-38B8-44C9-AE25-202F484B7B7C}"/>
    <hyperlink ref="C19" r:id="rId2" xr:uid="{595478E1-531D-480C-807E-52ED8CA2C8AF}"/>
    <hyperlink ref="C10" r:id="rId3" xr:uid="{A3219961-5E7A-4A00-B5F6-E7091560E479}"/>
    <hyperlink ref="C8" r:id="rId4" xr:uid="{18D878F7-0A0E-4DE9-BF82-902940B8C50E}"/>
    <hyperlink ref="C22" r:id="rId5" xr:uid="{5195A87D-13CD-43BD-A25E-6ED842825B0B}"/>
    <hyperlink ref="C6" r:id="rId6" xr:uid="{DCFCFC62-65C8-40D1-A1BF-09CDD53EE72F}"/>
    <hyperlink ref="C28" r:id="rId7" xr:uid="{98653D14-9B3F-4DEE-B9CC-3F948EB76D8D}"/>
    <hyperlink ref="C29" r:id="rId8" xr:uid="{09B07097-5A5C-44B9-83B0-2DF6C8723908}"/>
    <hyperlink ref="C13" r:id="rId9" xr:uid="{11C1A1C2-67CA-4C6A-B37A-04126C1B3B3E}"/>
    <hyperlink ref="C15" r:id="rId10" xr:uid="{0A8FFED2-74DF-4D44-BD90-2574CBCD23C6}"/>
    <hyperlink ref="C21" r:id="rId11" xr:uid="{EBA03CB0-2535-4DF0-B5D5-37ECD84A327D}"/>
    <hyperlink ref="C23" r:id="rId12" xr:uid="{FEF2CAE2-01D9-42C4-A74B-AC8BD7F382A3}"/>
    <hyperlink ref="C20" r:id="rId13" xr:uid="{88E30B2C-1106-43AD-8462-A6F4A3E9415F}"/>
    <hyperlink ref="C27" r:id="rId14" xr:uid="{660E95F8-DCDC-4A16-8E33-2064018547DE}"/>
    <hyperlink ref="C7" r:id="rId15" xr:uid="{1F4D6407-3B1E-449A-B5BF-9916CA9DC1FE}"/>
    <hyperlink ref="C18" r:id="rId16" xr:uid="{142C9626-DF58-4E01-88AD-94F83F3AFEB7}"/>
    <hyperlink ref="C25" r:id="rId17" xr:uid="{8786213D-CBC0-464C-BB56-C8A892501937}"/>
    <hyperlink ref="C17" r:id="rId18" xr:uid="{F9EC745F-03E6-4C00-8DAC-C0C98F833D7D}"/>
    <hyperlink ref="C16" r:id="rId19" xr:uid="{724817F0-5B9E-4FF8-B553-EFE3DF16F20A}"/>
    <hyperlink ref="C26" r:id="rId20" xr:uid="{47688144-9CF0-42F4-B624-BDE80AC57ACD}"/>
    <hyperlink ref="C14" r:id="rId21" xr:uid="{0BD2BA99-7E53-41FF-BF2C-D2E9C1E11953}"/>
    <hyperlink ref="C9" r:id="rId22" xr:uid="{3D8895AA-1279-45AE-98FF-2636D316677F}"/>
    <hyperlink ref="C24" r:id="rId23" xr:uid="{FB8D7276-9E5D-42B1-824C-11A9FACDCAF0}"/>
    <hyperlink ref="C5" r:id="rId24" xr:uid="{DB4CBE6A-1166-490A-8A23-E089B8D001A5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91A8-39E6-4FF9-814F-DF6D7ADDF21D}">
  <dimension ref="A1:O30"/>
  <sheetViews>
    <sheetView topLeftCell="A3" workbookViewId="0">
      <selection activeCell="G31" sqref="G31"/>
    </sheetView>
  </sheetViews>
  <sheetFormatPr defaultRowHeight="15" x14ac:dyDescent="0.25"/>
  <cols>
    <col min="2" max="2" width="32.42578125" customWidth="1"/>
    <col min="3" max="3" width="38.28515625" customWidth="1"/>
    <col min="4" max="4" width="24.28515625" customWidth="1"/>
    <col min="5" max="6" width="14.140625" customWidth="1"/>
    <col min="7" max="13" width="13.28515625" customWidth="1"/>
    <col min="14" max="14" width="12.28515625" customWidth="1"/>
    <col min="15" max="15" width="16" customWidth="1"/>
  </cols>
  <sheetData>
    <row r="1" spans="1:15" x14ac:dyDescent="0.25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>
      <c r="E2" s="12"/>
      <c r="F2" s="12"/>
      <c r="G2" s="54"/>
      <c r="H2" s="54"/>
      <c r="I2" s="54"/>
      <c r="J2" s="54"/>
      <c r="K2" s="54"/>
      <c r="L2" s="54"/>
      <c r="M2" s="54"/>
      <c r="N2" s="54"/>
      <c r="O2" s="54"/>
    </row>
    <row r="3" spans="1:15" ht="76.5" customHeight="1" thickTop="1" thickBot="1" x14ac:dyDescent="0.3">
      <c r="A3" s="136"/>
      <c r="B3" s="89" t="s">
        <v>5</v>
      </c>
      <c r="C3" s="89" t="s">
        <v>59</v>
      </c>
      <c r="D3" s="136" t="s">
        <v>6</v>
      </c>
      <c r="E3" s="104" t="s">
        <v>123</v>
      </c>
      <c r="F3" s="132"/>
      <c r="G3" s="102" t="s">
        <v>124</v>
      </c>
      <c r="H3" s="103"/>
      <c r="I3" s="104" t="s">
        <v>126</v>
      </c>
      <c r="J3" s="105"/>
      <c r="K3" s="132"/>
      <c r="L3" s="133" t="s">
        <v>125</v>
      </c>
      <c r="M3" s="134"/>
      <c r="N3" s="135"/>
      <c r="O3" s="62" t="s">
        <v>112</v>
      </c>
    </row>
    <row r="4" spans="1:15" ht="31.5" thickTop="1" thickBot="1" x14ac:dyDescent="0.3">
      <c r="A4" s="137"/>
      <c r="B4" s="90"/>
      <c r="C4" s="90"/>
      <c r="D4" s="137"/>
      <c r="E4" s="80" t="s">
        <v>120</v>
      </c>
      <c r="F4" s="80" t="s">
        <v>121</v>
      </c>
      <c r="G4" s="55" t="s">
        <v>120</v>
      </c>
      <c r="H4" s="55" t="s">
        <v>121</v>
      </c>
      <c r="I4" s="80" t="s">
        <v>120</v>
      </c>
      <c r="J4" s="80" t="s">
        <v>122</v>
      </c>
      <c r="K4" s="80" t="s">
        <v>121</v>
      </c>
      <c r="L4" s="81" t="s">
        <v>120</v>
      </c>
      <c r="M4" s="81" t="s">
        <v>122</v>
      </c>
      <c r="N4" s="81" t="s">
        <v>121</v>
      </c>
      <c r="O4" s="67"/>
    </row>
    <row r="5" spans="1:15" ht="16.5" thickTop="1" thickBot="1" x14ac:dyDescent="0.3">
      <c r="A5" s="51">
        <v>1</v>
      </c>
      <c r="B5" s="50" t="s">
        <v>2</v>
      </c>
      <c r="C5" s="37" t="s">
        <v>107</v>
      </c>
      <c r="D5" s="51">
        <v>10830360</v>
      </c>
      <c r="E5" s="66">
        <v>6</v>
      </c>
      <c r="F5" s="66">
        <f>E5*0.4</f>
        <v>2.4000000000000004</v>
      </c>
      <c r="G5" s="57">
        <v>1</v>
      </c>
      <c r="H5" s="57">
        <f>G5*0.2</f>
        <v>0.2</v>
      </c>
      <c r="I5" s="66">
        <v>5</v>
      </c>
      <c r="J5" s="66">
        <v>4</v>
      </c>
      <c r="K5" s="66">
        <f>I5*0.3+J5*(-0.3)</f>
        <v>0.30000000000000004</v>
      </c>
      <c r="L5" s="82">
        <v>7</v>
      </c>
      <c r="M5" s="82">
        <v>3</v>
      </c>
      <c r="N5" s="82">
        <f>SUM(L5*0.2+M5*(-0.2))</f>
        <v>0.8</v>
      </c>
      <c r="O5" s="67">
        <f>SUM(F5+H5+K5+N5)</f>
        <v>3.7</v>
      </c>
    </row>
    <row r="6" spans="1:15" ht="16.5" thickTop="1" thickBot="1" x14ac:dyDescent="0.3">
      <c r="A6" s="51">
        <v>2</v>
      </c>
      <c r="B6" s="50" t="s">
        <v>3</v>
      </c>
      <c r="C6" s="37" t="s">
        <v>74</v>
      </c>
      <c r="D6" s="51">
        <v>414822</v>
      </c>
      <c r="E6" s="66">
        <v>5</v>
      </c>
      <c r="F6" s="66">
        <f t="shared" ref="F6:F29" si="0">E6*0.4</f>
        <v>2</v>
      </c>
      <c r="G6" s="57">
        <v>2</v>
      </c>
      <c r="H6" s="57">
        <f t="shared" ref="H6:H29" si="1">G6*0.2</f>
        <v>0.4</v>
      </c>
      <c r="I6" s="66">
        <v>10</v>
      </c>
      <c r="J6" s="66">
        <v>4</v>
      </c>
      <c r="K6" s="66">
        <f t="shared" ref="K6:K29" si="2">I6*0.3+J6*(-0.3)</f>
        <v>1.8</v>
      </c>
      <c r="L6" s="82">
        <v>7</v>
      </c>
      <c r="M6" s="82">
        <v>3</v>
      </c>
      <c r="N6" s="82">
        <f t="shared" ref="N6:N29" si="3">SUM(L6*0.2+M6*(-0.2))</f>
        <v>0.8</v>
      </c>
      <c r="O6" s="67">
        <f t="shared" ref="O6:O29" si="4">SUM(F6+H6+K6+N6)</f>
        <v>5</v>
      </c>
    </row>
    <row r="7" spans="1:15" ht="16.5" thickTop="1" thickBot="1" x14ac:dyDescent="0.3">
      <c r="A7" s="51">
        <v>3</v>
      </c>
      <c r="B7" s="50" t="s">
        <v>4</v>
      </c>
      <c r="C7" s="37" t="s">
        <v>86</v>
      </c>
      <c r="D7" s="51">
        <v>9365928</v>
      </c>
      <c r="E7" s="66">
        <v>7</v>
      </c>
      <c r="F7" s="66">
        <f t="shared" si="0"/>
        <v>2.8000000000000003</v>
      </c>
      <c r="G7" s="57">
        <v>1</v>
      </c>
      <c r="H7" s="57">
        <f t="shared" si="1"/>
        <v>0.2</v>
      </c>
      <c r="I7" s="66">
        <v>13</v>
      </c>
      <c r="J7" s="66">
        <v>0</v>
      </c>
      <c r="K7" s="66">
        <f t="shared" si="2"/>
        <v>3.9</v>
      </c>
      <c r="L7" s="82">
        <v>5</v>
      </c>
      <c r="M7" s="82">
        <v>2</v>
      </c>
      <c r="N7" s="82">
        <f t="shared" si="3"/>
        <v>0.6</v>
      </c>
      <c r="O7" s="67">
        <f t="shared" si="4"/>
        <v>7.5</v>
      </c>
    </row>
    <row r="8" spans="1:15" ht="16.5" thickTop="1" thickBot="1" x14ac:dyDescent="0.3">
      <c r="A8" s="51">
        <v>4</v>
      </c>
      <c r="B8" s="50" t="s">
        <v>7</v>
      </c>
      <c r="C8" s="37" t="s">
        <v>71</v>
      </c>
      <c r="D8" s="51">
        <v>8922604</v>
      </c>
      <c r="E8" s="66">
        <v>1</v>
      </c>
      <c r="F8" s="66">
        <f t="shared" si="0"/>
        <v>0.4</v>
      </c>
      <c r="G8" s="57">
        <v>1</v>
      </c>
      <c r="H8" s="57">
        <f t="shared" si="1"/>
        <v>0.2</v>
      </c>
      <c r="I8" s="66">
        <v>10</v>
      </c>
      <c r="J8" s="66">
        <v>1</v>
      </c>
      <c r="K8" s="66">
        <f t="shared" si="2"/>
        <v>2.7</v>
      </c>
      <c r="L8" s="82">
        <v>5</v>
      </c>
      <c r="M8" s="82">
        <v>5</v>
      </c>
      <c r="N8" s="82">
        <f t="shared" si="3"/>
        <v>0</v>
      </c>
      <c r="O8" s="67">
        <f t="shared" si="4"/>
        <v>3.3000000000000003</v>
      </c>
    </row>
    <row r="9" spans="1:15" ht="16.5" thickTop="1" thickBot="1" x14ac:dyDescent="0.3">
      <c r="A9" s="51">
        <v>5</v>
      </c>
      <c r="B9" s="50" t="s">
        <v>8</v>
      </c>
      <c r="C9" s="37" t="s">
        <v>92</v>
      </c>
      <c r="D9" s="51">
        <v>9922738</v>
      </c>
      <c r="E9" s="66">
        <v>7</v>
      </c>
      <c r="F9" s="66">
        <f t="shared" si="0"/>
        <v>2.8000000000000003</v>
      </c>
      <c r="G9" s="57">
        <v>3</v>
      </c>
      <c r="H9" s="57">
        <f t="shared" si="1"/>
        <v>0.60000000000000009</v>
      </c>
      <c r="I9" s="66">
        <v>12</v>
      </c>
      <c r="J9" s="66">
        <v>2</v>
      </c>
      <c r="K9" s="66">
        <f t="shared" si="2"/>
        <v>2.9999999999999996</v>
      </c>
      <c r="L9" s="82">
        <v>0</v>
      </c>
      <c r="M9" s="82">
        <v>0</v>
      </c>
      <c r="N9" s="82">
        <f t="shared" si="3"/>
        <v>0</v>
      </c>
      <c r="O9" s="67">
        <f t="shared" si="4"/>
        <v>6.4</v>
      </c>
    </row>
    <row r="10" spans="1:15" ht="16.5" thickTop="1" thickBot="1" x14ac:dyDescent="0.3">
      <c r="A10" s="51">
        <v>6</v>
      </c>
      <c r="B10" s="50" t="s">
        <v>9</v>
      </c>
      <c r="C10" s="37" t="s">
        <v>68</v>
      </c>
      <c r="D10" s="51">
        <v>10819523</v>
      </c>
      <c r="E10" s="66">
        <v>3</v>
      </c>
      <c r="F10" s="66">
        <f t="shared" si="0"/>
        <v>1.2000000000000002</v>
      </c>
      <c r="G10" s="57">
        <v>1</v>
      </c>
      <c r="H10" s="57">
        <f t="shared" si="1"/>
        <v>0.2</v>
      </c>
      <c r="I10" s="66">
        <v>14</v>
      </c>
      <c r="J10" s="66">
        <v>0</v>
      </c>
      <c r="K10" s="66">
        <f t="shared" si="2"/>
        <v>4.2</v>
      </c>
      <c r="L10" s="82">
        <v>2</v>
      </c>
      <c r="M10" s="82">
        <v>2</v>
      </c>
      <c r="N10" s="82">
        <f t="shared" si="3"/>
        <v>0</v>
      </c>
      <c r="O10" s="67">
        <f t="shared" si="4"/>
        <v>5.6000000000000005</v>
      </c>
    </row>
    <row r="11" spans="1:15" ht="16.5" thickTop="1" thickBot="1" x14ac:dyDescent="0.3">
      <c r="A11" s="51">
        <v>7</v>
      </c>
      <c r="B11" s="50" t="s">
        <v>10</v>
      </c>
      <c r="C11" s="50" t="s">
        <v>93</v>
      </c>
      <c r="D11" s="51">
        <v>4933832</v>
      </c>
      <c r="E11" s="66">
        <v>6</v>
      </c>
      <c r="F11" s="66">
        <f t="shared" si="0"/>
        <v>2.4000000000000004</v>
      </c>
      <c r="G11" s="57">
        <v>0</v>
      </c>
      <c r="H11" s="57">
        <f t="shared" si="1"/>
        <v>0</v>
      </c>
      <c r="I11" s="66">
        <v>6</v>
      </c>
      <c r="J11" s="66">
        <v>4</v>
      </c>
      <c r="K11" s="66">
        <f t="shared" si="2"/>
        <v>0.59999999999999987</v>
      </c>
      <c r="L11" s="82">
        <v>1</v>
      </c>
      <c r="M11" s="82">
        <v>1</v>
      </c>
      <c r="N11" s="82">
        <f t="shared" si="3"/>
        <v>0</v>
      </c>
      <c r="O11" s="67">
        <f t="shared" si="4"/>
        <v>3</v>
      </c>
    </row>
    <row r="12" spans="1:15" ht="16.5" thickTop="1" thickBot="1" x14ac:dyDescent="0.3">
      <c r="A12" s="51">
        <v>8</v>
      </c>
      <c r="B12" s="50" t="s">
        <v>11</v>
      </c>
      <c r="C12" s="37" t="s">
        <v>60</v>
      </c>
      <c r="D12" s="51">
        <v>10883662</v>
      </c>
      <c r="E12" s="66">
        <v>3</v>
      </c>
      <c r="F12" s="66">
        <f t="shared" si="0"/>
        <v>1.2000000000000002</v>
      </c>
      <c r="G12" s="57">
        <v>1</v>
      </c>
      <c r="H12" s="57">
        <f t="shared" si="1"/>
        <v>0.2</v>
      </c>
      <c r="I12" s="66">
        <v>6</v>
      </c>
      <c r="J12" s="66">
        <v>2</v>
      </c>
      <c r="K12" s="66">
        <f t="shared" si="2"/>
        <v>1.1999999999999997</v>
      </c>
      <c r="L12" s="82">
        <v>7</v>
      </c>
      <c r="M12" s="82">
        <v>3</v>
      </c>
      <c r="N12" s="82">
        <f t="shared" si="3"/>
        <v>0.8</v>
      </c>
      <c r="O12" s="67">
        <f t="shared" si="4"/>
        <v>3.3999999999999995</v>
      </c>
    </row>
    <row r="13" spans="1:15" ht="16.5" thickTop="1" thickBot="1" x14ac:dyDescent="0.3">
      <c r="A13" s="51">
        <v>9</v>
      </c>
      <c r="B13" s="50" t="s">
        <v>12</v>
      </c>
      <c r="C13" s="37" t="s">
        <v>78</v>
      </c>
      <c r="D13" s="51">
        <v>10880791</v>
      </c>
      <c r="E13" s="66">
        <v>2</v>
      </c>
      <c r="F13" s="66">
        <f t="shared" si="0"/>
        <v>0.8</v>
      </c>
      <c r="G13" s="57">
        <v>4</v>
      </c>
      <c r="H13" s="57">
        <f t="shared" si="1"/>
        <v>0.8</v>
      </c>
      <c r="I13" s="66">
        <v>11</v>
      </c>
      <c r="J13" s="66">
        <v>2</v>
      </c>
      <c r="K13" s="66">
        <f t="shared" si="2"/>
        <v>2.6999999999999997</v>
      </c>
      <c r="L13" s="82">
        <v>4</v>
      </c>
      <c r="M13" s="82">
        <v>3</v>
      </c>
      <c r="N13" s="82">
        <f t="shared" si="3"/>
        <v>0.19999999999999996</v>
      </c>
      <c r="O13" s="67">
        <f t="shared" si="4"/>
        <v>4.5</v>
      </c>
    </row>
    <row r="14" spans="1:15" ht="16.5" thickTop="1" thickBot="1" x14ac:dyDescent="0.3">
      <c r="A14" s="51">
        <v>10</v>
      </c>
      <c r="B14" s="50" t="s">
        <v>95</v>
      </c>
      <c r="C14" s="37" t="s">
        <v>91</v>
      </c>
      <c r="D14" s="51">
        <v>6798912</v>
      </c>
      <c r="E14" s="66">
        <v>7</v>
      </c>
      <c r="F14" s="66">
        <f t="shared" si="0"/>
        <v>2.8000000000000003</v>
      </c>
      <c r="G14" s="57">
        <v>1</v>
      </c>
      <c r="H14" s="57">
        <f t="shared" si="1"/>
        <v>0.2</v>
      </c>
      <c r="I14" s="66">
        <v>13</v>
      </c>
      <c r="J14" s="66">
        <v>2</v>
      </c>
      <c r="K14" s="66">
        <f t="shared" si="2"/>
        <v>3.3</v>
      </c>
      <c r="L14" s="82">
        <v>15</v>
      </c>
      <c r="M14" s="82">
        <v>1</v>
      </c>
      <c r="N14" s="82">
        <f t="shared" si="3"/>
        <v>2.8</v>
      </c>
      <c r="O14" s="67">
        <f t="shared" si="4"/>
        <v>9.1000000000000014</v>
      </c>
    </row>
    <row r="15" spans="1:15" ht="16.5" thickTop="1" thickBot="1" x14ac:dyDescent="0.3">
      <c r="A15" s="51">
        <v>11</v>
      </c>
      <c r="B15" s="50" t="s">
        <v>14</v>
      </c>
      <c r="C15" s="37" t="s">
        <v>81</v>
      </c>
      <c r="D15" s="51">
        <v>9299998</v>
      </c>
      <c r="E15" s="66">
        <v>6</v>
      </c>
      <c r="F15" s="66">
        <f t="shared" si="0"/>
        <v>2.4000000000000004</v>
      </c>
      <c r="G15" s="57">
        <v>0</v>
      </c>
      <c r="H15" s="57">
        <f t="shared" si="1"/>
        <v>0</v>
      </c>
      <c r="I15" s="66">
        <v>11</v>
      </c>
      <c r="J15" s="66">
        <v>0</v>
      </c>
      <c r="K15" s="66">
        <f t="shared" si="2"/>
        <v>3.3</v>
      </c>
      <c r="L15" s="82">
        <v>4</v>
      </c>
      <c r="M15" s="82">
        <v>4</v>
      </c>
      <c r="N15" s="82">
        <f t="shared" si="3"/>
        <v>0</v>
      </c>
      <c r="O15" s="67">
        <f t="shared" si="4"/>
        <v>5.7</v>
      </c>
    </row>
    <row r="16" spans="1:15" ht="16.5" thickTop="1" thickBot="1" x14ac:dyDescent="0.3">
      <c r="A16" s="51">
        <v>12</v>
      </c>
      <c r="B16" s="50" t="s">
        <v>15</v>
      </c>
      <c r="C16" s="37" t="s">
        <v>79</v>
      </c>
      <c r="D16" s="51">
        <v>9075247</v>
      </c>
      <c r="E16" s="66">
        <v>7</v>
      </c>
      <c r="F16" s="66">
        <f t="shared" si="0"/>
        <v>2.8000000000000003</v>
      </c>
      <c r="G16" s="57">
        <v>3</v>
      </c>
      <c r="H16" s="57">
        <f t="shared" si="1"/>
        <v>0.60000000000000009</v>
      </c>
      <c r="I16" s="66">
        <v>12</v>
      </c>
      <c r="J16" s="66">
        <v>0</v>
      </c>
      <c r="K16" s="66">
        <f t="shared" si="2"/>
        <v>3.5999999999999996</v>
      </c>
      <c r="L16" s="82">
        <v>9</v>
      </c>
      <c r="M16" s="82">
        <v>0</v>
      </c>
      <c r="N16" s="82">
        <f t="shared" si="3"/>
        <v>1.8</v>
      </c>
      <c r="O16" s="67">
        <f t="shared" si="4"/>
        <v>8.8000000000000007</v>
      </c>
    </row>
    <row r="17" spans="1:15" ht="16.5" thickTop="1" thickBot="1" x14ac:dyDescent="0.3">
      <c r="A17" s="51">
        <v>13</v>
      </c>
      <c r="B17" s="50" t="s">
        <v>16</v>
      </c>
      <c r="C17" s="37" t="s">
        <v>89</v>
      </c>
      <c r="D17" s="51">
        <v>10883641</v>
      </c>
      <c r="E17" s="66">
        <v>2</v>
      </c>
      <c r="F17" s="66">
        <f t="shared" si="0"/>
        <v>0.8</v>
      </c>
      <c r="G17" s="57">
        <v>0</v>
      </c>
      <c r="H17" s="57">
        <f t="shared" si="1"/>
        <v>0</v>
      </c>
      <c r="I17" s="66">
        <v>7</v>
      </c>
      <c r="J17" s="66">
        <v>1</v>
      </c>
      <c r="K17" s="66">
        <f t="shared" si="2"/>
        <v>1.8</v>
      </c>
      <c r="L17" s="82">
        <v>2</v>
      </c>
      <c r="M17" s="82">
        <v>2</v>
      </c>
      <c r="N17" s="82">
        <f t="shared" si="3"/>
        <v>0</v>
      </c>
      <c r="O17" s="67">
        <f t="shared" si="4"/>
        <v>2.6</v>
      </c>
    </row>
    <row r="18" spans="1:15" ht="16.5" thickTop="1" thickBot="1" x14ac:dyDescent="0.3">
      <c r="A18" s="51">
        <v>14</v>
      </c>
      <c r="B18" s="50" t="s">
        <v>17</v>
      </c>
      <c r="C18" s="37" t="s">
        <v>87</v>
      </c>
      <c r="D18" s="51">
        <v>10819499</v>
      </c>
      <c r="E18" s="66"/>
      <c r="F18" s="66">
        <f t="shared" si="0"/>
        <v>0</v>
      </c>
      <c r="G18" s="57"/>
      <c r="H18" s="57">
        <f t="shared" si="1"/>
        <v>0</v>
      </c>
      <c r="I18" s="66"/>
      <c r="J18" s="66"/>
      <c r="K18" s="66">
        <f t="shared" si="2"/>
        <v>0</v>
      </c>
      <c r="L18" s="82"/>
      <c r="M18" s="82"/>
      <c r="N18" s="82">
        <f t="shared" si="3"/>
        <v>0</v>
      </c>
      <c r="O18" s="67">
        <f t="shared" si="4"/>
        <v>0</v>
      </c>
    </row>
    <row r="19" spans="1:15" ht="16.5" thickTop="1" thickBot="1" x14ac:dyDescent="0.3">
      <c r="A19" s="51">
        <v>15</v>
      </c>
      <c r="B19" s="50" t="s">
        <v>18</v>
      </c>
      <c r="C19" s="37" t="s">
        <v>65</v>
      </c>
      <c r="D19" s="51">
        <v>107886823</v>
      </c>
      <c r="E19" s="66">
        <v>4</v>
      </c>
      <c r="F19" s="66">
        <f t="shared" si="0"/>
        <v>1.6</v>
      </c>
      <c r="G19" s="57">
        <v>1</v>
      </c>
      <c r="H19" s="57">
        <f t="shared" si="1"/>
        <v>0.2</v>
      </c>
      <c r="I19" s="66">
        <v>15</v>
      </c>
      <c r="J19" s="66">
        <v>0</v>
      </c>
      <c r="K19" s="66">
        <f t="shared" si="2"/>
        <v>4.5</v>
      </c>
      <c r="L19" s="82">
        <v>10</v>
      </c>
      <c r="M19" s="82">
        <v>0</v>
      </c>
      <c r="N19" s="82">
        <f t="shared" si="3"/>
        <v>2</v>
      </c>
      <c r="O19" s="67">
        <f t="shared" si="4"/>
        <v>8.3000000000000007</v>
      </c>
    </row>
    <row r="20" spans="1:15" ht="16.5" thickTop="1" thickBot="1" x14ac:dyDescent="0.3">
      <c r="A20" s="51">
        <v>16</v>
      </c>
      <c r="B20" s="50" t="s">
        <v>19</v>
      </c>
      <c r="C20" s="37" t="s">
        <v>84</v>
      </c>
      <c r="D20" s="51">
        <v>10883683</v>
      </c>
      <c r="E20" s="66">
        <v>3</v>
      </c>
      <c r="F20" s="66">
        <f t="shared" si="0"/>
        <v>1.2000000000000002</v>
      </c>
      <c r="G20" s="57">
        <v>4</v>
      </c>
      <c r="H20" s="57">
        <f t="shared" si="1"/>
        <v>0.8</v>
      </c>
      <c r="I20" s="66">
        <v>15</v>
      </c>
      <c r="J20" s="66">
        <v>1</v>
      </c>
      <c r="K20" s="66">
        <f t="shared" si="2"/>
        <v>4.2</v>
      </c>
      <c r="L20" s="82">
        <v>5</v>
      </c>
      <c r="M20" s="82">
        <v>0</v>
      </c>
      <c r="N20" s="82">
        <f t="shared" si="3"/>
        <v>1</v>
      </c>
      <c r="O20" s="67">
        <f t="shared" si="4"/>
        <v>7.2</v>
      </c>
    </row>
    <row r="21" spans="1:15" ht="16.5" thickTop="1" thickBot="1" x14ac:dyDescent="0.3">
      <c r="A21" s="51">
        <v>17</v>
      </c>
      <c r="B21" s="50" t="s">
        <v>20</v>
      </c>
      <c r="C21" s="37" t="s">
        <v>82</v>
      </c>
      <c r="D21" s="51">
        <v>10259387</v>
      </c>
      <c r="E21" s="66">
        <v>5</v>
      </c>
      <c r="F21" s="66">
        <f t="shared" si="0"/>
        <v>2</v>
      </c>
      <c r="G21" s="57">
        <v>2</v>
      </c>
      <c r="H21" s="57">
        <f t="shared" si="1"/>
        <v>0.4</v>
      </c>
      <c r="I21" s="66">
        <v>14</v>
      </c>
      <c r="J21" s="66">
        <v>1</v>
      </c>
      <c r="K21" s="66">
        <f t="shared" si="2"/>
        <v>3.9000000000000004</v>
      </c>
      <c r="L21" s="82">
        <v>4</v>
      </c>
      <c r="M21" s="82">
        <v>1</v>
      </c>
      <c r="N21" s="82">
        <f t="shared" si="3"/>
        <v>0.60000000000000009</v>
      </c>
      <c r="O21" s="67">
        <f t="shared" si="4"/>
        <v>6.9</v>
      </c>
    </row>
    <row r="22" spans="1:15" ht="16.5" thickTop="1" thickBot="1" x14ac:dyDescent="0.3">
      <c r="A22" s="51">
        <v>18</v>
      </c>
      <c r="B22" s="50" t="s">
        <v>21</v>
      </c>
      <c r="C22" s="37" t="s">
        <v>72</v>
      </c>
      <c r="D22" s="51">
        <v>10439206</v>
      </c>
      <c r="E22" s="66">
        <v>3</v>
      </c>
      <c r="F22" s="66">
        <f t="shared" si="0"/>
        <v>1.2000000000000002</v>
      </c>
      <c r="G22" s="57">
        <v>2</v>
      </c>
      <c r="H22" s="57">
        <f t="shared" si="1"/>
        <v>0.4</v>
      </c>
      <c r="I22" s="66">
        <v>12</v>
      </c>
      <c r="J22" s="66">
        <v>0</v>
      </c>
      <c r="K22" s="66">
        <f t="shared" si="2"/>
        <v>3.5999999999999996</v>
      </c>
      <c r="L22" s="82">
        <v>1</v>
      </c>
      <c r="M22" s="82"/>
      <c r="N22" s="82">
        <f t="shared" si="3"/>
        <v>0.2</v>
      </c>
      <c r="O22" s="67">
        <f t="shared" si="4"/>
        <v>5.3999999999999995</v>
      </c>
    </row>
    <row r="23" spans="1:15" ht="16.5" thickTop="1" thickBot="1" x14ac:dyDescent="0.3">
      <c r="A23" s="51">
        <v>19</v>
      </c>
      <c r="B23" s="50" t="s">
        <v>22</v>
      </c>
      <c r="C23" s="37" t="s">
        <v>83</v>
      </c>
      <c r="D23" s="51">
        <v>10328623</v>
      </c>
      <c r="E23" s="66">
        <v>4</v>
      </c>
      <c r="F23" s="66">
        <f t="shared" si="0"/>
        <v>1.6</v>
      </c>
      <c r="G23" s="57">
        <v>0</v>
      </c>
      <c r="H23" s="57">
        <f t="shared" si="1"/>
        <v>0</v>
      </c>
      <c r="I23" s="66">
        <v>6</v>
      </c>
      <c r="J23" s="66">
        <v>2</v>
      </c>
      <c r="K23" s="66">
        <f t="shared" si="2"/>
        <v>1.1999999999999997</v>
      </c>
      <c r="L23" s="82">
        <v>1</v>
      </c>
      <c r="M23" s="82">
        <v>1</v>
      </c>
      <c r="N23" s="82">
        <f t="shared" si="3"/>
        <v>0</v>
      </c>
      <c r="O23" s="67">
        <f t="shared" si="4"/>
        <v>2.8</v>
      </c>
    </row>
    <row r="24" spans="1:15" ht="16.5" thickTop="1" thickBot="1" x14ac:dyDescent="0.3">
      <c r="A24" s="51">
        <v>20</v>
      </c>
      <c r="B24" s="50" t="s">
        <v>23</v>
      </c>
      <c r="C24" s="37" t="s">
        <v>96</v>
      </c>
      <c r="D24" s="51">
        <v>10801659</v>
      </c>
      <c r="E24" s="66"/>
      <c r="F24" s="66">
        <f t="shared" si="0"/>
        <v>0</v>
      </c>
      <c r="G24" s="57"/>
      <c r="H24" s="57">
        <f t="shared" si="1"/>
        <v>0</v>
      </c>
      <c r="I24" s="66"/>
      <c r="J24" s="66"/>
      <c r="K24" s="66">
        <f t="shared" si="2"/>
        <v>0</v>
      </c>
      <c r="L24" s="82"/>
      <c r="M24" s="82"/>
      <c r="N24" s="82">
        <f t="shared" si="3"/>
        <v>0</v>
      </c>
      <c r="O24" s="67">
        <f t="shared" si="4"/>
        <v>0</v>
      </c>
    </row>
    <row r="25" spans="1:15" ht="16.5" thickTop="1" thickBot="1" x14ac:dyDescent="0.3">
      <c r="A25" s="51">
        <v>21</v>
      </c>
      <c r="B25" s="50" t="s">
        <v>24</v>
      </c>
      <c r="C25" s="37" t="s">
        <v>88</v>
      </c>
      <c r="D25" s="51">
        <v>9369561</v>
      </c>
      <c r="E25" s="66">
        <v>7</v>
      </c>
      <c r="F25" s="66">
        <f t="shared" si="0"/>
        <v>2.8000000000000003</v>
      </c>
      <c r="G25" s="57">
        <v>7</v>
      </c>
      <c r="H25" s="57">
        <f t="shared" si="1"/>
        <v>1.4000000000000001</v>
      </c>
      <c r="I25" s="66">
        <v>12</v>
      </c>
      <c r="J25" s="66">
        <v>0</v>
      </c>
      <c r="K25" s="66">
        <f t="shared" si="2"/>
        <v>3.5999999999999996</v>
      </c>
      <c r="L25" s="82">
        <v>9</v>
      </c>
      <c r="M25" s="82">
        <v>0</v>
      </c>
      <c r="N25" s="82">
        <f t="shared" si="3"/>
        <v>1.8</v>
      </c>
      <c r="O25" s="67">
        <f t="shared" si="4"/>
        <v>9.6</v>
      </c>
    </row>
    <row r="26" spans="1:15" ht="16.5" thickTop="1" thickBot="1" x14ac:dyDescent="0.3">
      <c r="A26" s="51">
        <v>22</v>
      </c>
      <c r="B26" s="50" t="s">
        <v>25</v>
      </c>
      <c r="C26" s="37" t="s">
        <v>90</v>
      </c>
      <c r="D26" s="51">
        <v>11276642</v>
      </c>
      <c r="E26" s="66">
        <v>5</v>
      </c>
      <c r="F26" s="66">
        <f t="shared" si="0"/>
        <v>2</v>
      </c>
      <c r="G26" s="57">
        <v>0</v>
      </c>
      <c r="H26" s="57">
        <f t="shared" si="1"/>
        <v>0</v>
      </c>
      <c r="I26" s="66">
        <v>14</v>
      </c>
      <c r="J26" s="66">
        <v>2</v>
      </c>
      <c r="K26" s="66">
        <f t="shared" si="2"/>
        <v>3.6</v>
      </c>
      <c r="L26" s="82">
        <v>6</v>
      </c>
      <c r="M26" s="82">
        <v>6</v>
      </c>
      <c r="N26" s="82">
        <f t="shared" si="3"/>
        <v>0</v>
      </c>
      <c r="O26" s="67">
        <f t="shared" si="4"/>
        <v>5.6</v>
      </c>
    </row>
    <row r="27" spans="1:15" ht="16.5" thickTop="1" thickBot="1" x14ac:dyDescent="0.3">
      <c r="A27" s="51">
        <v>23</v>
      </c>
      <c r="B27" s="50" t="s">
        <v>26</v>
      </c>
      <c r="C27" s="37" t="s">
        <v>85</v>
      </c>
      <c r="D27" s="51">
        <v>1980170</v>
      </c>
      <c r="E27" s="66">
        <v>10</v>
      </c>
      <c r="F27" s="66">
        <f t="shared" si="0"/>
        <v>4</v>
      </c>
      <c r="G27" s="57">
        <v>0</v>
      </c>
      <c r="H27" s="57">
        <f t="shared" si="1"/>
        <v>0</v>
      </c>
      <c r="I27" s="66">
        <v>15</v>
      </c>
      <c r="J27" s="66">
        <v>0</v>
      </c>
      <c r="K27" s="66">
        <f t="shared" si="2"/>
        <v>4.5</v>
      </c>
      <c r="L27" s="82">
        <v>7</v>
      </c>
      <c r="M27" s="82">
        <v>2</v>
      </c>
      <c r="N27" s="82">
        <f t="shared" si="3"/>
        <v>1</v>
      </c>
      <c r="O27" s="67">
        <f t="shared" si="4"/>
        <v>9.5</v>
      </c>
    </row>
    <row r="28" spans="1:15" ht="16.5" thickTop="1" thickBot="1" x14ac:dyDescent="0.3">
      <c r="A28" s="51">
        <v>24</v>
      </c>
      <c r="B28" s="50" t="s">
        <v>27</v>
      </c>
      <c r="C28" s="37" t="s">
        <v>75</v>
      </c>
      <c r="D28" s="51">
        <v>5661949</v>
      </c>
      <c r="E28" s="66">
        <v>5</v>
      </c>
      <c r="F28" s="66">
        <f t="shared" si="0"/>
        <v>2</v>
      </c>
      <c r="G28" s="57">
        <v>5</v>
      </c>
      <c r="H28" s="57">
        <f t="shared" si="1"/>
        <v>1</v>
      </c>
      <c r="I28" s="66">
        <v>13</v>
      </c>
      <c r="J28" s="66">
        <v>3</v>
      </c>
      <c r="K28" s="66">
        <f t="shared" si="2"/>
        <v>3</v>
      </c>
      <c r="L28" s="82">
        <v>5</v>
      </c>
      <c r="M28" s="82">
        <v>3</v>
      </c>
      <c r="N28" s="82">
        <f t="shared" si="3"/>
        <v>0.39999999999999991</v>
      </c>
      <c r="O28" s="67">
        <f t="shared" si="4"/>
        <v>6.4</v>
      </c>
    </row>
    <row r="29" spans="1:15" ht="16.5" thickTop="1" thickBot="1" x14ac:dyDescent="0.3">
      <c r="A29" s="51">
        <v>25</v>
      </c>
      <c r="B29" s="50" t="s">
        <v>28</v>
      </c>
      <c r="C29" s="37" t="s">
        <v>77</v>
      </c>
      <c r="D29" s="51">
        <v>10786799</v>
      </c>
      <c r="E29" s="66">
        <v>7</v>
      </c>
      <c r="F29" s="66">
        <f t="shared" si="0"/>
        <v>2.8000000000000003</v>
      </c>
      <c r="G29" s="57">
        <v>1</v>
      </c>
      <c r="H29" s="57">
        <f t="shared" si="1"/>
        <v>0.2</v>
      </c>
      <c r="I29" s="66">
        <v>10</v>
      </c>
      <c r="J29" s="66"/>
      <c r="K29" s="66">
        <f t="shared" si="2"/>
        <v>3</v>
      </c>
      <c r="L29" s="82">
        <v>10</v>
      </c>
      <c r="M29" s="82">
        <v>2</v>
      </c>
      <c r="N29" s="82">
        <f t="shared" si="3"/>
        <v>1.6</v>
      </c>
      <c r="O29" s="67">
        <f t="shared" si="4"/>
        <v>7.6</v>
      </c>
    </row>
    <row r="30" spans="1:15" ht="15.75" thickTop="1" x14ac:dyDescent="0.25"/>
  </sheetData>
  <mergeCells count="8">
    <mergeCell ref="G3:H3"/>
    <mergeCell ref="I3:K3"/>
    <mergeCell ref="L3:N3"/>
    <mergeCell ref="A3:A4"/>
    <mergeCell ref="B3:B4"/>
    <mergeCell ref="C3:C4"/>
    <mergeCell ref="D3:D4"/>
    <mergeCell ref="E3:F3"/>
  </mergeCells>
  <phoneticPr fontId="2" type="noConversion"/>
  <hyperlinks>
    <hyperlink ref="C12" r:id="rId1" xr:uid="{A81F355A-96B8-4CB3-B07A-7378C1660D42}"/>
    <hyperlink ref="C19" r:id="rId2" xr:uid="{4085CB7F-7ECB-4770-98E2-C4392804521F}"/>
    <hyperlink ref="C10" r:id="rId3" xr:uid="{E2A82752-2409-4FBD-9852-91ADDA29A22C}"/>
    <hyperlink ref="C8" r:id="rId4" xr:uid="{E9293F36-2028-42EA-AC20-6501257A70C4}"/>
    <hyperlink ref="C22" r:id="rId5" xr:uid="{C3ED422E-804C-401C-93FA-2044C932C452}"/>
    <hyperlink ref="C6" r:id="rId6" xr:uid="{C801C8FE-0ABA-44AB-BEE2-40C085BC2155}"/>
    <hyperlink ref="C28" r:id="rId7" xr:uid="{DAFD678C-8136-4904-A48B-74E4AC96A35A}"/>
    <hyperlink ref="C29" r:id="rId8" xr:uid="{85C0361C-6F52-4D0D-BEDE-81FC53866436}"/>
    <hyperlink ref="C13" r:id="rId9" xr:uid="{EAB38C02-11F6-4D19-B924-AF4D05A10FD8}"/>
    <hyperlink ref="C15" r:id="rId10" xr:uid="{88FF7294-AE78-4C44-A402-8ED984C88803}"/>
    <hyperlink ref="C21" r:id="rId11" xr:uid="{B14EE1F6-C2A8-48C2-8C49-DE5931CE1D66}"/>
    <hyperlink ref="C23" r:id="rId12" xr:uid="{1BE10361-BE01-48F1-8FE1-5858165D4EEB}"/>
    <hyperlink ref="C20" r:id="rId13" xr:uid="{D97DCD4D-8A00-4528-AA8E-62C858470974}"/>
    <hyperlink ref="C27" r:id="rId14" xr:uid="{5CFCBB80-7663-41B4-9EF6-D74DFAA20BEA}"/>
    <hyperlink ref="C7" r:id="rId15" xr:uid="{52213C54-5CCC-4F6A-957E-5C0DD43EBCBD}"/>
    <hyperlink ref="C18" r:id="rId16" xr:uid="{DE2556CF-8DD3-4BAA-A1CB-AF0B80D7BACB}"/>
    <hyperlink ref="C25" r:id="rId17" xr:uid="{CEFE5FB3-CCED-4CC5-BF13-BB704F098DA7}"/>
    <hyperlink ref="C17" r:id="rId18" xr:uid="{4F7A1C61-5F6D-49F3-8791-620C6819E01A}"/>
    <hyperlink ref="C16" r:id="rId19" xr:uid="{01E2FC83-2E66-4432-9833-88B7C76C4DAD}"/>
    <hyperlink ref="C26" r:id="rId20" xr:uid="{0BFF6894-4549-40A2-9A79-03ADFE68720B}"/>
    <hyperlink ref="C14" r:id="rId21" xr:uid="{B18E8B21-F568-4F59-B3D8-926FC14EFD7C}"/>
    <hyperlink ref="C9" r:id="rId22" xr:uid="{889A10A5-DEF6-4673-B9D6-956E5027679C}"/>
    <hyperlink ref="C24" r:id="rId23" xr:uid="{827690CA-29B4-4E4A-B3DC-4F17D63B2D1F}"/>
    <hyperlink ref="C5" r:id="rId24" xr:uid="{CF90E056-C37B-4057-B5F9-29F2F54F7A37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 NOTAS PARA MÉDIA</vt:lpstr>
      <vt:lpstr>6 de novembro</vt:lpstr>
      <vt:lpstr>13 de novembro</vt:lpstr>
      <vt:lpstr>21 de novembro</vt:lpstr>
      <vt:lpstr>27 de 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PARECERISTA</cp:lastModifiedBy>
  <dcterms:created xsi:type="dcterms:W3CDTF">2019-11-05T21:16:44Z</dcterms:created>
  <dcterms:modified xsi:type="dcterms:W3CDTF">2019-11-28T16:54:23Z</dcterms:modified>
</cp:coreProperties>
</file>